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5.xml" ContentType="application/vnd.openxmlformats-officedocument.spreadsheetml.comments+xml"/>
  <Override PartName="/xl/threadedComments/threadedComment3.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omments6.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codeName="ThisWorkbook" defaultThemeVersion="166925"/>
  <mc:AlternateContent xmlns:mc="http://schemas.openxmlformats.org/markup-compatibility/2006">
    <mc:Choice Requires="x15">
      <x15ac:absPath xmlns:x15ac="http://schemas.microsoft.com/office/spreadsheetml/2010/11/ac" url="https://chalmersindustriteknik-my.sharepoint.com/personal/mari-liis_maripuu_chalmersindustriteknik_se/Documents/Dokument/Aktiva projekt/"/>
    </mc:Choice>
  </mc:AlternateContent>
  <xr:revisionPtr revIDLastSave="7" documentId="8_{99A4A4DF-D0F5-4618-9412-18BD4D7B111A}" xr6:coauthVersionLast="47" xr6:coauthVersionMax="47" xr10:uidLastSave="{A4B0B4AF-18D8-4AEC-A818-46A4CB58BD53}"/>
  <workbookProtection workbookAlgorithmName="SHA-512" workbookHashValue="hfy8rdjMgWJIHLh3tXVofIz0JA5iZGeTUm2GIwgS0++ffEs/FN3u4B/JCnxRUCoUwHFKGl6bG5qd8IubwHL0MQ==" workbookSaltValue="zzI44FnzzRdbdOh0tVw1Ww==" workbookSpinCount="100000" lockStructure="1"/>
  <bookViews>
    <workbookView xWindow="-110" yWindow="-110" windowWidth="22780" windowHeight="14540" firstSheet="2" activeTab="2" xr2:uid="{04534B4E-51E4-4EFA-9365-74AE6D18FA96}"/>
  </bookViews>
  <sheets>
    <sheet name="Om verktyget" sheetId="2" r:id="rId1"/>
    <sheet name="Indata och resultat" sheetId="13" r:id="rId2"/>
    <sheet name="Mätvärden" sheetId="14" r:id="rId3"/>
    <sheet name="Ortdata" sheetId="6" state="hidden" r:id="rId4"/>
    <sheet name="Ortlista" sheetId="7" state="hidden" r:id="rId5"/>
    <sheet name="Normalår" sheetId="8" state="hidden" r:id="rId6"/>
    <sheet name="Sänkningsvärde" sheetId="11"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D315" i="11" l="1"/>
  <c r="D26" i="13"/>
  <c r="F1" i="8"/>
  <c r="C232" i="14" l="1"/>
  <c r="BZ95" i="14"/>
  <c r="R100" i="8"/>
  <c r="L100" i="8"/>
  <c r="R99" i="8"/>
  <c r="L99" i="8"/>
  <c r="R98" i="8"/>
  <c r="L98" i="8"/>
  <c r="R97" i="8"/>
  <c r="L97" i="8"/>
  <c r="R96" i="8"/>
  <c r="L96" i="8"/>
  <c r="R95" i="8"/>
  <c r="L95" i="8"/>
  <c r="R94" i="8"/>
  <c r="L94" i="8"/>
  <c r="R93" i="8"/>
  <c r="L93" i="8"/>
  <c r="R92" i="8"/>
  <c r="L92" i="8"/>
  <c r="R91" i="8"/>
  <c r="L91" i="8"/>
  <c r="R90" i="8"/>
  <c r="L90" i="8"/>
  <c r="R89" i="8"/>
  <c r="L89" i="8"/>
  <c r="R88" i="8"/>
  <c r="L88" i="8"/>
  <c r="R87" i="8"/>
  <c r="L87" i="8"/>
  <c r="R86" i="8"/>
  <c r="L86" i="8"/>
  <c r="R85" i="8"/>
  <c r="L85" i="8"/>
  <c r="R84" i="8"/>
  <c r="L84" i="8"/>
  <c r="R83" i="8"/>
  <c r="L83" i="8"/>
  <c r="R82" i="8"/>
  <c r="L82" i="8"/>
  <c r="R81" i="8"/>
  <c r="L81" i="8"/>
  <c r="R80" i="8"/>
  <c r="L80" i="8"/>
  <c r="R79" i="8"/>
  <c r="L79" i="8"/>
  <c r="R78" i="8"/>
  <c r="L78" i="8"/>
  <c r="R77" i="8"/>
  <c r="L77" i="8"/>
  <c r="DB313" i="11"/>
  <c r="DA313" i="11"/>
  <c r="CZ313" i="11"/>
  <c r="CY313" i="11"/>
  <c r="CX313" i="11"/>
  <c r="CW313" i="11"/>
  <c r="CV313" i="11"/>
  <c r="CU313" i="11"/>
  <c r="CT313" i="11"/>
  <c r="CS313" i="11"/>
  <c r="CR313" i="11"/>
  <c r="CQ313" i="11"/>
  <c r="CP313" i="11"/>
  <c r="CO313" i="11"/>
  <c r="CN313" i="11"/>
  <c r="CM313" i="11"/>
  <c r="CL313" i="11"/>
  <c r="CK313" i="11"/>
  <c r="CJ313" i="11"/>
  <c r="CI313" i="11"/>
  <c r="CH313" i="11"/>
  <c r="CG313" i="11"/>
  <c r="CF313" i="11"/>
  <c r="CE313" i="11"/>
  <c r="CD313" i="11"/>
  <c r="CC313" i="11"/>
  <c r="CB313" i="11"/>
  <c r="CA313" i="11"/>
  <c r="BZ313" i="11"/>
  <c r="BY313" i="11"/>
  <c r="BX313" i="11"/>
  <c r="BW313" i="11"/>
  <c r="BV313" i="11"/>
  <c r="BU313" i="11"/>
  <c r="BT313" i="11"/>
  <c r="BS313" i="11"/>
  <c r="BR313" i="11"/>
  <c r="BQ313" i="11"/>
  <c r="BP313" i="11"/>
  <c r="BO313" i="11"/>
  <c r="BN313" i="11"/>
  <c r="BM313" i="11"/>
  <c r="BL313" i="11"/>
  <c r="BK313" i="11"/>
  <c r="BJ313" i="11"/>
  <c r="BI313" i="11"/>
  <c r="BH313" i="11"/>
  <c r="BG313" i="11"/>
  <c r="BF313" i="11"/>
  <c r="BE313" i="11"/>
  <c r="BD313" i="11"/>
  <c r="BC313" i="11"/>
  <c r="BB313" i="11"/>
  <c r="BA313" i="11"/>
  <c r="AZ313" i="11"/>
  <c r="AY313" i="11"/>
  <c r="AX313" i="11"/>
  <c r="AW313" i="11"/>
  <c r="AV313" i="11"/>
  <c r="AU313" i="11"/>
  <c r="AT313" i="11"/>
  <c r="AS313" i="11"/>
  <c r="AR313" i="11"/>
  <c r="AQ313" i="11"/>
  <c r="AP313" i="11"/>
  <c r="AO313" i="11"/>
  <c r="AN313" i="11"/>
  <c r="AM313" i="11"/>
  <c r="AL313" i="11"/>
  <c r="AK313" i="11"/>
  <c r="AJ313" i="11"/>
  <c r="AI313" i="11"/>
  <c r="AH313" i="11"/>
  <c r="AG313" i="11"/>
  <c r="AF313" i="11"/>
  <c r="AE313" i="11"/>
  <c r="AD313" i="11"/>
  <c r="AC313" i="11"/>
  <c r="AB313" i="11"/>
  <c r="AA313" i="11"/>
  <c r="Z313" i="11"/>
  <c r="Y313" i="11"/>
  <c r="X313" i="11"/>
  <c r="W313" i="11"/>
  <c r="V313" i="11"/>
  <c r="U313" i="11"/>
  <c r="T313" i="11"/>
  <c r="S313" i="11"/>
  <c r="R313" i="11"/>
  <c r="Q313" i="11"/>
  <c r="P313" i="11"/>
  <c r="O313" i="11"/>
  <c r="N313" i="11"/>
  <c r="M313" i="11"/>
  <c r="L313" i="11"/>
  <c r="K313" i="11"/>
  <c r="J313" i="11"/>
  <c r="I313" i="11"/>
  <c r="H313" i="11"/>
  <c r="G313" i="11"/>
  <c r="A311" i="7" l="1"/>
  <c r="L3" i="7"/>
  <c r="I2" i="7" l="1"/>
  <c r="I305" i="7"/>
  <c r="I306" i="7"/>
  <c r="I307" i="7"/>
  <c r="I308" i="7"/>
  <c r="I303" i="7"/>
  <c r="I304" i="7"/>
  <c r="I309" i="7"/>
  <c r="I310" i="7"/>
  <c r="DD316" i="11" l="1"/>
  <c r="CN315" i="11"/>
  <c r="CY315" i="11"/>
  <c r="CI315" i="11"/>
  <c r="CW315" i="11"/>
  <c r="CG315" i="11"/>
  <c r="CE315" i="11"/>
  <c r="CV315" i="11"/>
  <c r="CF315" i="11"/>
  <c r="CU315" i="11"/>
  <c r="CQ315" i="11"/>
  <c r="CA315" i="11"/>
  <c r="DD313" i="11"/>
  <c r="CM315" i="11"/>
  <c r="CO315" i="11"/>
  <c r="CP315" i="11"/>
  <c r="CS315" i="11"/>
  <c r="CX315" i="11"/>
  <c r="DA315" i="11"/>
  <c r="CC315" i="11"/>
  <c r="CK315" i="11"/>
  <c r="CB315" i="11"/>
  <c r="CD315" i="11"/>
  <c r="CJ315" i="11"/>
  <c r="CL315" i="11"/>
  <c r="CR315" i="11"/>
  <c r="CT315" i="11"/>
  <c r="CZ315" i="11"/>
  <c r="DB315" i="11"/>
  <c r="BZ315" i="11"/>
  <c r="CH315" i="11"/>
  <c r="DD312" i="11" l="1"/>
  <c r="CX316" i="11"/>
  <c r="DD317" i="11"/>
  <c r="CT316" i="11"/>
  <c r="CQ316" i="11"/>
  <c r="CV316" i="11"/>
  <c r="CL316" i="11"/>
  <c r="CI316" i="11"/>
  <c r="CE316" i="11"/>
  <c r="CC316" i="11"/>
  <c r="BY316" i="11"/>
  <c r="CN316" i="11"/>
  <c r="CD316" i="11"/>
  <c r="CA316" i="11"/>
  <c r="CO316" i="11"/>
  <c r="CR316" i="11"/>
  <c r="BZ316" i="11"/>
  <c r="CF316" i="11"/>
  <c r="DA316" i="11"/>
  <c r="CH316" i="11"/>
  <c r="CZ316" i="11"/>
  <c r="CY316" i="11"/>
  <c r="CW316" i="11"/>
  <c r="CU316" i="11"/>
  <c r="CS316" i="11"/>
  <c r="CG316" i="11"/>
  <c r="CJ316" i="11"/>
  <c r="CM316" i="11"/>
  <c r="CK316" i="11"/>
  <c r="CP316" i="11"/>
  <c r="CB316" i="11"/>
  <c r="DB316" i="11"/>
  <c r="CD317" i="11" l="1"/>
  <c r="CR317" i="11"/>
  <c r="CF317" i="11"/>
  <c r="CA317" i="11"/>
  <c r="BY317" i="11"/>
  <c r="DA317" i="11"/>
  <c r="CB317" i="11"/>
  <c r="CS317" i="11"/>
  <c r="CT317" i="11"/>
  <c r="CO317" i="11"/>
  <c r="CU317" i="11"/>
  <c r="CJ317" i="11"/>
  <c r="CG317" i="11"/>
  <c r="CM317" i="11"/>
  <c r="CE317" i="11"/>
  <c r="CN317" i="11"/>
  <c r="CH317" i="11"/>
  <c r="CK317" i="11"/>
  <c r="CX317" i="11"/>
  <c r="DD318" i="11"/>
  <c r="DB317" i="11"/>
  <c r="CC317" i="11"/>
  <c r="CP317" i="11"/>
  <c r="CQ317" i="11"/>
  <c r="BX317" i="11"/>
  <c r="CI317" i="11"/>
  <c r="BZ317" i="11"/>
  <c r="CY317" i="11"/>
  <c r="CL317" i="11"/>
  <c r="CW317" i="11"/>
  <c r="CV317" i="11"/>
  <c r="CZ317" i="11"/>
  <c r="DD311" i="11"/>
  <c r="CK318" i="11" l="1"/>
  <c r="DB318" i="11"/>
  <c r="CC318" i="11"/>
  <c r="CP318" i="11"/>
  <c r="CO318" i="11"/>
  <c r="CF318" i="11"/>
  <c r="CT318" i="11"/>
  <c r="CG318" i="11"/>
  <c r="CH318" i="11"/>
  <c r="CU318" i="11"/>
  <c r="CR318" i="11"/>
  <c r="CL318" i="11"/>
  <c r="CZ318" i="11"/>
  <c r="CY318" i="11"/>
  <c r="BY318" i="11"/>
  <c r="BW318" i="11"/>
  <c r="CD318" i="11"/>
  <c r="CQ318" i="11"/>
  <c r="CJ318" i="11"/>
  <c r="CI318" i="11"/>
  <c r="CM318" i="11"/>
  <c r="CV318" i="11"/>
  <c r="DA318" i="11"/>
  <c r="CB318" i="11"/>
  <c r="CA318" i="11"/>
  <c r="BZ318" i="11"/>
  <c r="BX318" i="11"/>
  <c r="CS318" i="11"/>
  <c r="CE318" i="11"/>
  <c r="DD319" i="11"/>
  <c r="CX318" i="11"/>
  <c r="CW318" i="11"/>
  <c r="CN318" i="11"/>
  <c r="DD310" i="11"/>
  <c r="DD309" i="11" l="1"/>
  <c r="CR319" i="11"/>
  <c r="DD320" i="11"/>
  <c r="CM319" i="11"/>
  <c r="CC319" i="11"/>
  <c r="CQ319" i="11"/>
  <c r="CJ319" i="11"/>
  <c r="CW319" i="11"/>
  <c r="CX319" i="11"/>
  <c r="CE319" i="11"/>
  <c r="CD319" i="11"/>
  <c r="DA319" i="11"/>
  <c r="CB319" i="11"/>
  <c r="CG319" i="11"/>
  <c r="CP319" i="11"/>
  <c r="CV319" i="11"/>
  <c r="BW319" i="11"/>
  <c r="BX319" i="11"/>
  <c r="CS319" i="11"/>
  <c r="BY319" i="11"/>
  <c r="CH319" i="11"/>
  <c r="CN319" i="11"/>
  <c r="CT319" i="11"/>
  <c r="CO319" i="11"/>
  <c r="CL319" i="11"/>
  <c r="CK319" i="11"/>
  <c r="CY319" i="11"/>
  <c r="BZ319" i="11"/>
  <c r="CF319" i="11"/>
  <c r="BV319" i="11"/>
  <c r="CZ319" i="11"/>
  <c r="CA319" i="11"/>
  <c r="CU319" i="11"/>
  <c r="DB319" i="11"/>
  <c r="CI319" i="11"/>
  <c r="CE320" i="11" l="1"/>
  <c r="CB320" i="11"/>
  <c r="CA320" i="11"/>
  <c r="DA320" i="11"/>
  <c r="BY320" i="11"/>
  <c r="CY320" i="11"/>
  <c r="DD321" i="11"/>
  <c r="DB320" i="11"/>
  <c r="BU320" i="11"/>
  <c r="CR320" i="11"/>
  <c r="CI320" i="11"/>
  <c r="CP320" i="11"/>
  <c r="CT320" i="11"/>
  <c r="CV320" i="11"/>
  <c r="BZ320" i="11"/>
  <c r="CG320" i="11"/>
  <c r="BW320" i="11"/>
  <c r="CL320" i="11"/>
  <c r="CM320" i="11"/>
  <c r="BX320" i="11"/>
  <c r="CO320" i="11"/>
  <c r="CU320" i="11"/>
  <c r="CS320" i="11"/>
  <c r="CQ320" i="11"/>
  <c r="CD320" i="11"/>
  <c r="CC320" i="11"/>
  <c r="CW320" i="11"/>
  <c r="CX320" i="11"/>
  <c r="CN320" i="11"/>
  <c r="CK320" i="11"/>
  <c r="CJ320" i="11"/>
  <c r="CH320" i="11"/>
  <c r="BV320" i="11"/>
  <c r="CZ320" i="11"/>
  <c r="CF320" i="11"/>
  <c r="DB321" i="11" l="1"/>
  <c r="CG321" i="11"/>
  <c r="CX321" i="11"/>
  <c r="CM321" i="11"/>
  <c r="CL321" i="11"/>
  <c r="CH321" i="11"/>
  <c r="CC321" i="11"/>
  <c r="CR321" i="11"/>
  <c r="BX321" i="11"/>
  <c r="CW321" i="11"/>
  <c r="CO321" i="11"/>
  <c r="CD321" i="11"/>
  <c r="CK321" i="11"/>
  <c r="CI321" i="11"/>
  <c r="CN321" i="11"/>
  <c r="CF321" i="11"/>
  <c r="BT321" i="11"/>
  <c r="CJ321" i="11"/>
  <c r="CS321" i="11"/>
  <c r="CQ321" i="11"/>
  <c r="CA321" i="11"/>
  <c r="CY321" i="11"/>
  <c r="DA321" i="11"/>
  <c r="BZ321" i="11"/>
  <c r="CZ321" i="11"/>
  <c r="BV321" i="11"/>
  <c r="BW321" i="11"/>
  <c r="CE321" i="11"/>
  <c r="CU321" i="11"/>
  <c r="CB321" i="11"/>
  <c r="BU321" i="11"/>
  <c r="CP321" i="11"/>
  <c r="CV321" i="11"/>
  <c r="CT321" i="11"/>
  <c r="DD322" i="11"/>
  <c r="BY321" i="11"/>
  <c r="CG322" i="11" l="1"/>
  <c r="BU322" i="11"/>
  <c r="CN322" i="11"/>
  <c r="CC322" i="11"/>
  <c r="CQ322" i="11"/>
  <c r="CU322" i="11"/>
  <c r="CF322" i="11"/>
  <c r="CK322" i="11"/>
  <c r="CW322" i="11"/>
  <c r="CX322" i="11"/>
  <c r="CH322" i="11"/>
  <c r="BX322" i="11"/>
  <c r="CZ322" i="11"/>
  <c r="BY322" i="11"/>
  <c r="CD322" i="11"/>
  <c r="CL322" i="11"/>
  <c r="CM322" i="11"/>
  <c r="CR322" i="11"/>
  <c r="DB322" i="11"/>
  <c r="BS322" i="11"/>
  <c r="CA322" i="11"/>
  <c r="CJ322" i="11"/>
  <c r="CS322" i="11"/>
  <c r="DD323" i="11"/>
  <c r="CB322" i="11"/>
  <c r="CP322" i="11"/>
  <c r="CI322" i="11"/>
  <c r="CO322" i="11"/>
  <c r="CY322" i="11"/>
  <c r="BT322" i="11"/>
  <c r="BV322" i="11"/>
  <c r="DA322" i="11"/>
  <c r="BZ322" i="11"/>
  <c r="CT322" i="11"/>
  <c r="CE322" i="11"/>
  <c r="CV322" i="11"/>
  <c r="BW322" i="11"/>
  <c r="BS323" i="11" l="1"/>
  <c r="BW323" i="11"/>
  <c r="CG323" i="11"/>
  <c r="DB323" i="11"/>
  <c r="CO323" i="11"/>
  <c r="BZ323" i="11"/>
  <c r="BY323" i="11"/>
  <c r="CN323" i="11"/>
  <c r="BU323" i="11"/>
  <c r="BV323" i="11"/>
  <c r="CP323" i="11"/>
  <c r="CD323" i="11"/>
  <c r="CX323" i="11"/>
  <c r="DD324" i="11"/>
  <c r="CV323" i="11"/>
  <c r="CE323" i="11"/>
  <c r="CM323" i="11"/>
  <c r="BT323" i="11"/>
  <c r="DA323" i="11"/>
  <c r="CC323" i="11"/>
  <c r="CY323" i="11"/>
  <c r="CF323" i="11"/>
  <c r="BR323" i="11"/>
  <c r="CZ323" i="11"/>
  <c r="CK323" i="11"/>
  <c r="CQ323" i="11"/>
  <c r="BX323" i="11"/>
  <c r="CW323" i="11"/>
  <c r="CT323" i="11"/>
  <c r="CI323" i="11"/>
  <c r="CS323" i="11"/>
  <c r="CL323" i="11"/>
  <c r="CU323" i="11"/>
  <c r="CA323" i="11"/>
  <c r="CH323" i="11"/>
  <c r="CR323" i="11"/>
  <c r="CB323" i="11"/>
  <c r="CJ323" i="11"/>
  <c r="CI324" i="11" l="1"/>
  <c r="DB324" i="11"/>
  <c r="CO324" i="11"/>
  <c r="BZ324" i="11"/>
  <c r="CD324" i="11"/>
  <c r="CK324" i="11"/>
  <c r="BY324" i="11"/>
  <c r="CF324" i="11"/>
  <c r="CU324" i="11"/>
  <c r="CA324" i="11"/>
  <c r="CR324" i="11"/>
  <c r="CX324" i="11"/>
  <c r="CM324" i="11"/>
  <c r="BS324" i="11"/>
  <c r="CG324" i="11"/>
  <c r="BT324" i="11"/>
  <c r="CW324" i="11"/>
  <c r="BV324" i="11"/>
  <c r="CL324" i="11"/>
  <c r="CT324" i="11"/>
  <c r="CP324" i="11"/>
  <c r="CN324" i="11"/>
  <c r="CY324" i="11"/>
  <c r="CV324" i="11"/>
  <c r="CE324" i="11"/>
  <c r="DD325" i="11"/>
  <c r="CS324" i="11"/>
  <c r="CJ324" i="11"/>
  <c r="BW324" i="11"/>
  <c r="DA324" i="11"/>
  <c r="CB324" i="11"/>
  <c r="CC324" i="11"/>
  <c r="CQ324" i="11"/>
  <c r="BX324" i="11"/>
  <c r="BU324" i="11"/>
  <c r="CZ324" i="11"/>
  <c r="BR324" i="11"/>
  <c r="BQ324" i="11"/>
  <c r="CH324" i="11"/>
  <c r="CH325" i="11" l="1"/>
  <c r="CQ325" i="11"/>
  <c r="CV325" i="11"/>
  <c r="CK325" i="11"/>
  <c r="DB325" i="11"/>
  <c r="BZ325" i="11"/>
  <c r="CF325" i="11"/>
  <c r="CZ325" i="11"/>
  <c r="BQ325" i="11"/>
  <c r="CB325" i="11"/>
  <c r="CI325" i="11"/>
  <c r="BT325" i="11"/>
  <c r="CA325" i="11"/>
  <c r="DD326" i="11"/>
  <c r="CT325" i="11"/>
  <c r="BR325" i="11"/>
  <c r="CU325" i="11"/>
  <c r="BU325" i="11"/>
  <c r="CY325" i="11"/>
  <c r="BY325" i="11"/>
  <c r="CS325" i="11"/>
  <c r="CW325" i="11"/>
  <c r="CO325" i="11"/>
  <c r="BV325" i="11"/>
  <c r="BP325" i="11"/>
  <c r="CG325" i="11"/>
  <c r="CE325" i="11"/>
  <c r="CL325" i="11"/>
  <c r="CJ325" i="11"/>
  <c r="CN325" i="11"/>
  <c r="CM325" i="11"/>
  <c r="CR325" i="11"/>
  <c r="CX325" i="11"/>
  <c r="CD325" i="11"/>
  <c r="CC325" i="11"/>
  <c r="BX325" i="11"/>
  <c r="CP325" i="11"/>
  <c r="BW325" i="11"/>
  <c r="DA325" i="11"/>
  <c r="BS325" i="11"/>
  <c r="DA326" i="11" l="1"/>
  <c r="BY326" i="11"/>
  <c r="CQ326" i="11"/>
  <c r="CL326" i="11"/>
  <c r="CP326" i="11"/>
  <c r="DD327" i="11"/>
  <c r="CS326" i="11"/>
  <c r="BQ326" i="11"/>
  <c r="CV326" i="11"/>
  <c r="CF326" i="11"/>
  <c r="CZ326" i="11"/>
  <c r="CY326" i="11"/>
  <c r="CN326" i="11"/>
  <c r="CK326" i="11"/>
  <c r="CU326" i="11"/>
  <c r="BV326" i="11"/>
  <c r="CR326" i="11"/>
  <c r="BX326" i="11"/>
  <c r="CC326" i="11"/>
  <c r="CA326" i="11"/>
  <c r="CJ326" i="11"/>
  <c r="CE326" i="11"/>
  <c r="CD326" i="11"/>
  <c r="BR326" i="11"/>
  <c r="CX326" i="11"/>
  <c r="BU326" i="11"/>
  <c r="BP326" i="11"/>
  <c r="BZ326" i="11"/>
  <c r="CT326" i="11"/>
  <c r="BT326" i="11"/>
  <c r="CM326" i="11"/>
  <c r="CW326" i="11"/>
  <c r="BO326" i="11"/>
  <c r="CI326" i="11"/>
  <c r="CB326" i="11"/>
  <c r="CO326" i="11"/>
  <c r="CG326" i="11"/>
  <c r="BW326" i="11"/>
  <c r="DB326" i="11"/>
  <c r="BS326" i="11"/>
  <c r="CH326" i="11"/>
  <c r="CR327" i="11" l="1"/>
  <c r="CF327" i="11"/>
  <c r="BN327" i="11"/>
  <c r="BW327" i="11"/>
  <c r="CQ327" i="11"/>
  <c r="CB327" i="11"/>
  <c r="CW327" i="11"/>
  <c r="BS327" i="11"/>
  <c r="CZ327" i="11"/>
  <c r="CH327" i="11"/>
  <c r="CP327" i="11"/>
  <c r="CJ327" i="11"/>
  <c r="BX327" i="11"/>
  <c r="CG327" i="11"/>
  <c r="DA327" i="11"/>
  <c r="BU327" i="11"/>
  <c r="BP327" i="11"/>
  <c r="CX327" i="11"/>
  <c r="BV327" i="11"/>
  <c r="CE327" i="11"/>
  <c r="BT327" i="11"/>
  <c r="CM327" i="11"/>
  <c r="BY327" i="11"/>
  <c r="DB327" i="11"/>
  <c r="CD327" i="11"/>
  <c r="DD328" i="11"/>
  <c r="CC327" i="11"/>
  <c r="CL327" i="11"/>
  <c r="CU327" i="11"/>
  <c r="CY327" i="11"/>
  <c r="CO327" i="11"/>
  <c r="BR327" i="11"/>
  <c r="CA327" i="11"/>
  <c r="CK327" i="11"/>
  <c r="CT327" i="11"/>
  <c r="CV327" i="11"/>
  <c r="BQ327" i="11"/>
  <c r="BZ327" i="11"/>
  <c r="CI327" i="11"/>
  <c r="CS327" i="11"/>
  <c r="CN327" i="11"/>
  <c r="BO327" i="11"/>
  <c r="BS328" i="11" l="1"/>
  <c r="CE328" i="11"/>
  <c r="CZ328" i="11"/>
  <c r="CX328" i="11"/>
  <c r="CR328" i="11"/>
  <c r="CP328" i="11"/>
  <c r="BO328" i="11"/>
  <c r="CW328" i="11"/>
  <c r="CT328" i="11"/>
  <c r="CO328" i="11"/>
  <c r="BW328" i="11"/>
  <c r="DB328" i="11"/>
  <c r="CJ328" i="11"/>
  <c r="CH328" i="11"/>
  <c r="CG328" i="11"/>
  <c r="DD329" i="11"/>
  <c r="CY328" i="11"/>
  <c r="BZ328" i="11"/>
  <c r="BU328" i="11"/>
  <c r="CV328" i="11"/>
  <c r="CS328" i="11"/>
  <c r="CM328" i="11"/>
  <c r="CK328" i="11"/>
  <c r="BX328" i="11"/>
  <c r="CQ328" i="11"/>
  <c r="BR328" i="11"/>
  <c r="CF328" i="11"/>
  <c r="CD328" i="11"/>
  <c r="CC328" i="11"/>
  <c r="CB328" i="11"/>
  <c r="CN328" i="11"/>
  <c r="CL328" i="11"/>
  <c r="BV328" i="11"/>
  <c r="DA328" i="11"/>
  <c r="CI328" i="11"/>
  <c r="CU328" i="11"/>
  <c r="BT328" i="11"/>
  <c r="BQ328" i="11"/>
  <c r="BP328" i="11"/>
  <c r="BN328" i="11"/>
  <c r="BY328" i="11"/>
  <c r="CA328" i="11"/>
  <c r="BM328" i="11"/>
  <c r="CY329" i="11" l="1"/>
  <c r="BZ329" i="11"/>
  <c r="CD329" i="11"/>
  <c r="CK329" i="11"/>
  <c r="BT329" i="11"/>
  <c r="BP329" i="11"/>
  <c r="CR329" i="11"/>
  <c r="CQ329" i="11"/>
  <c r="BR329" i="11"/>
  <c r="CW329" i="11"/>
  <c r="BV329" i="11"/>
  <c r="CM329" i="11"/>
  <c r="BU329" i="11"/>
  <c r="CI329" i="11"/>
  <c r="CO329" i="11"/>
  <c r="BN329" i="11"/>
  <c r="BW329" i="11"/>
  <c r="CB329" i="11"/>
  <c r="CA329" i="11"/>
  <c r="CG329" i="11"/>
  <c r="CN329" i="11"/>
  <c r="CZ329" i="11"/>
  <c r="BS329" i="11"/>
  <c r="BY329" i="11"/>
  <c r="BX329" i="11"/>
  <c r="CU329" i="11"/>
  <c r="CS329" i="11"/>
  <c r="BM329" i="11"/>
  <c r="CT329" i="11"/>
  <c r="CV329" i="11"/>
  <c r="CC329" i="11"/>
  <c r="CX329" i="11"/>
  <c r="BQ329" i="11"/>
  <c r="DB329" i="11"/>
  <c r="DD330" i="11"/>
  <c r="CE329" i="11"/>
  <c r="BL329" i="11"/>
  <c r="CP329" i="11"/>
  <c r="BO329" i="11"/>
  <c r="CH329" i="11"/>
  <c r="CL329" i="11"/>
  <c r="DA329" i="11"/>
  <c r="CJ329" i="11"/>
  <c r="CF329" i="11"/>
  <c r="DD331" i="11" l="1"/>
  <c r="BY330" i="11"/>
  <c r="CK330" i="11"/>
  <c r="CB330" i="11"/>
  <c r="BT330" i="11"/>
  <c r="CY330" i="11"/>
  <c r="CX330" i="11"/>
  <c r="BQ330" i="11"/>
  <c r="CC330" i="11"/>
  <c r="CT330" i="11"/>
  <c r="BL330" i="11"/>
  <c r="DB330" i="11"/>
  <c r="CP330" i="11"/>
  <c r="CV330" i="11"/>
  <c r="BU330" i="11"/>
  <c r="CD330" i="11"/>
  <c r="CL330" i="11"/>
  <c r="BS330" i="11"/>
  <c r="CJ330" i="11"/>
  <c r="CH330" i="11"/>
  <c r="CN330" i="11"/>
  <c r="CU330" i="11"/>
  <c r="BN330" i="11"/>
  <c r="CM330" i="11"/>
  <c r="BV330" i="11"/>
  <c r="BM330" i="11"/>
  <c r="BZ330" i="11"/>
  <c r="CF330" i="11"/>
  <c r="CE330" i="11"/>
  <c r="BW330" i="11"/>
  <c r="CI330" i="11"/>
  <c r="BR330" i="11"/>
  <c r="CW330" i="11"/>
  <c r="BX330" i="11"/>
  <c r="BO330" i="11"/>
  <c r="CZ330" i="11"/>
  <c r="CQ330" i="11"/>
  <c r="CO330" i="11"/>
  <c r="BP330" i="11"/>
  <c r="DA330" i="11"/>
  <c r="CA330" i="11"/>
  <c r="CG330" i="11"/>
  <c r="CS330" i="11"/>
  <c r="CR330" i="11"/>
  <c r="BK330" i="11"/>
  <c r="DA331" i="11" l="1"/>
  <c r="BZ331" i="11"/>
  <c r="CG331" i="11"/>
  <c r="BN331" i="11"/>
  <c r="BK331" i="11"/>
  <c r="BJ331" i="11"/>
  <c r="CR331" i="11"/>
  <c r="CZ331" i="11"/>
  <c r="BL331" i="11"/>
  <c r="CB331" i="11"/>
  <c r="CS331" i="11"/>
  <c r="BQ331" i="11"/>
  <c r="DD332" i="11"/>
  <c r="BX331" i="11"/>
  <c r="CJ331" i="11"/>
  <c r="CA331" i="11"/>
  <c r="CM331" i="11"/>
  <c r="BY331" i="11"/>
  <c r="BV331" i="11"/>
  <c r="CE331" i="11"/>
  <c r="CK331" i="11"/>
  <c r="DB331" i="11"/>
  <c r="BO331" i="11"/>
  <c r="CV331" i="11"/>
  <c r="CL331" i="11"/>
  <c r="BR331" i="11"/>
  <c r="CU331" i="11"/>
  <c r="CC331" i="11"/>
  <c r="CQ331" i="11"/>
  <c r="BS331" i="11"/>
  <c r="CX331" i="11"/>
  <c r="BT331" i="11"/>
  <c r="CO331" i="11"/>
  <c r="BM331" i="11"/>
  <c r="BU331" i="11"/>
  <c r="CH331" i="11"/>
  <c r="CD331" i="11"/>
  <c r="CN331" i="11"/>
  <c r="CW331" i="11"/>
  <c r="CT331" i="11"/>
  <c r="BP331" i="11"/>
  <c r="CY331" i="11"/>
  <c r="CI331" i="11"/>
  <c r="CP331" i="11"/>
  <c r="BW331" i="11"/>
  <c r="CF331" i="11"/>
  <c r="CR332" i="11" l="1"/>
  <c r="BQ332" i="11"/>
  <c r="BR332" i="11"/>
  <c r="CL332" i="11"/>
  <c r="DA332" i="11"/>
  <c r="CN332" i="11"/>
  <c r="CY332" i="11"/>
  <c r="CG332" i="11"/>
  <c r="CM332" i="11"/>
  <c r="CD332" i="11"/>
  <c r="CZ332" i="11"/>
  <c r="BK332" i="11"/>
  <c r="DD333" i="11"/>
  <c r="CJ332" i="11"/>
  <c r="BI332" i="11"/>
  <c r="CT332" i="11"/>
  <c r="BP332" i="11"/>
  <c r="CE332" i="11"/>
  <c r="CV332" i="11"/>
  <c r="CB332" i="11"/>
  <c r="CI332" i="11"/>
  <c r="CS332" i="11"/>
  <c r="BJ332" i="11"/>
  <c r="CA332" i="11"/>
  <c r="BT332" i="11"/>
  <c r="BX332" i="11"/>
  <c r="CH332" i="11"/>
  <c r="DB332" i="11"/>
  <c r="BZ332" i="11"/>
  <c r="CO332" i="11"/>
  <c r="CF332" i="11"/>
  <c r="BO332" i="11"/>
  <c r="BV332" i="11"/>
  <c r="BY332" i="11"/>
  <c r="BU332" i="11"/>
  <c r="BL332" i="11"/>
  <c r="CW332" i="11"/>
  <c r="BN332" i="11"/>
  <c r="BW332" i="11"/>
  <c r="CQ332" i="11"/>
  <c r="BS332" i="11"/>
  <c r="CK332" i="11"/>
  <c r="CU332" i="11"/>
  <c r="BM332" i="11"/>
  <c r="CX332" i="11"/>
  <c r="CP332" i="11"/>
  <c r="CC332" i="11"/>
  <c r="CQ333" i="11" l="1"/>
  <c r="BR333" i="11"/>
  <c r="BH333" i="11"/>
  <c r="CO333" i="11"/>
  <c r="DA333" i="11"/>
  <c r="CU333" i="11"/>
  <c r="BI333" i="11"/>
  <c r="BX333" i="11"/>
  <c r="CY333" i="11"/>
  <c r="DB333" i="11"/>
  <c r="CI333" i="11"/>
  <c r="DD334" i="11"/>
  <c r="CC333" i="11"/>
  <c r="CM333" i="11"/>
  <c r="CZ333" i="11"/>
  <c r="BV333" i="11"/>
  <c r="CR333" i="11"/>
  <c r="CJ333" i="11"/>
  <c r="CW333" i="11"/>
  <c r="CS333" i="11"/>
  <c r="CH333" i="11"/>
  <c r="BL333" i="11"/>
  <c r="CA333" i="11"/>
  <c r="BO333" i="11"/>
  <c r="CB333" i="11"/>
  <c r="CL333" i="11"/>
  <c r="CT333" i="11"/>
  <c r="BQ333" i="11"/>
  <c r="BJ333" i="11"/>
  <c r="BS333" i="11"/>
  <c r="CV333" i="11"/>
  <c r="BN333" i="11"/>
  <c r="BY333" i="11"/>
  <c r="CG333" i="11"/>
  <c r="CE333" i="11"/>
  <c r="BZ333" i="11"/>
  <c r="BK333" i="11"/>
  <c r="CX333" i="11"/>
  <c r="CN333" i="11"/>
  <c r="BM333" i="11"/>
  <c r="BU333" i="11"/>
  <c r="BW333" i="11"/>
  <c r="CD333" i="11"/>
  <c r="CP333" i="11"/>
  <c r="CF333" i="11"/>
  <c r="CK333" i="11"/>
  <c r="BT333" i="11"/>
  <c r="BP333" i="11"/>
  <c r="CR334" i="11" l="1"/>
  <c r="BY334" i="11"/>
  <c r="BV334" i="11"/>
  <c r="CA334" i="11"/>
  <c r="BP334" i="11"/>
  <c r="BH334" i="11"/>
  <c r="CJ334" i="11"/>
  <c r="CX334" i="11"/>
  <c r="BQ334" i="11"/>
  <c r="CU334" i="11"/>
  <c r="CB334" i="11"/>
  <c r="CP334" i="11"/>
  <c r="BI334" i="11"/>
  <c r="CM334" i="11"/>
  <c r="CF334" i="11"/>
  <c r="BT334" i="11"/>
  <c r="CH334" i="11"/>
  <c r="CE334" i="11"/>
  <c r="CS334" i="11"/>
  <c r="CT334" i="11"/>
  <c r="CQ334" i="11"/>
  <c r="CZ334" i="11"/>
  <c r="BU334" i="11"/>
  <c r="CV334" i="11"/>
  <c r="BL334" i="11"/>
  <c r="BZ334" i="11"/>
  <c r="BW334" i="11"/>
  <c r="CY334" i="11"/>
  <c r="CC334" i="11"/>
  <c r="BX334" i="11"/>
  <c r="BN334" i="11"/>
  <c r="CN334" i="11"/>
  <c r="BR334" i="11"/>
  <c r="CW334" i="11"/>
  <c r="BO334" i="11"/>
  <c r="DD335" i="11"/>
  <c r="DA334" i="11"/>
  <c r="CI334" i="11"/>
  <c r="BM334" i="11"/>
  <c r="CD334" i="11"/>
  <c r="BJ334" i="11"/>
  <c r="CO334" i="11"/>
  <c r="BG334" i="11"/>
  <c r="DB334" i="11"/>
  <c r="CK334" i="11"/>
  <c r="BS334" i="11"/>
  <c r="CG334" i="11"/>
  <c r="CL334" i="11"/>
  <c r="BK334" i="11"/>
  <c r="CQ335" i="11" l="1"/>
  <c r="BR335" i="11"/>
  <c r="CW335" i="11"/>
  <c r="CF335" i="11"/>
  <c r="BF335" i="11"/>
  <c r="BM335" i="11"/>
  <c r="CZ335" i="11"/>
  <c r="CM335" i="11"/>
  <c r="CI335" i="11"/>
  <c r="BJ335" i="11"/>
  <c r="CO335" i="11"/>
  <c r="BX335" i="11"/>
  <c r="CC335" i="11"/>
  <c r="BT335" i="11"/>
  <c r="BS335" i="11"/>
  <c r="BY335" i="11"/>
  <c r="BH335" i="11"/>
  <c r="CT335" i="11"/>
  <c r="DA335" i="11"/>
  <c r="CK335" i="11"/>
  <c r="BO335" i="11"/>
  <c r="CV335" i="11"/>
  <c r="CY335" i="11"/>
  <c r="BZ335" i="11"/>
  <c r="BG335" i="11"/>
  <c r="BK335" i="11"/>
  <c r="CX335" i="11"/>
  <c r="BQ335" i="11"/>
  <c r="DD336" i="11"/>
  <c r="CL335" i="11"/>
  <c r="CE335" i="11"/>
  <c r="CP335" i="11"/>
  <c r="BI335" i="11"/>
  <c r="CD335" i="11"/>
  <c r="BL335" i="11"/>
  <c r="CR335" i="11"/>
  <c r="CS335" i="11"/>
  <c r="CB335" i="11"/>
  <c r="CH335" i="11"/>
  <c r="BV335" i="11"/>
  <c r="BU335" i="11"/>
  <c r="CN335" i="11"/>
  <c r="BN335" i="11"/>
  <c r="CJ335" i="11"/>
  <c r="BW335" i="11"/>
  <c r="CA335" i="11"/>
  <c r="CG335" i="11"/>
  <c r="BP335" i="11"/>
  <c r="DB335" i="11"/>
  <c r="CU335" i="11"/>
  <c r="CH336" i="11" l="1"/>
  <c r="CV336" i="11"/>
  <c r="BO336" i="11"/>
  <c r="DA336" i="11"/>
  <c r="BK336" i="11"/>
  <c r="CB336" i="11"/>
  <c r="CY336" i="11"/>
  <c r="CQ336" i="11"/>
  <c r="BZ336" i="11"/>
  <c r="CN336" i="11"/>
  <c r="BG336" i="11"/>
  <c r="CS336" i="11"/>
  <c r="DB336" i="11"/>
  <c r="BF336" i="11"/>
  <c r="CL336" i="11"/>
  <c r="BR336" i="11"/>
  <c r="CW336" i="11"/>
  <c r="CF336" i="11"/>
  <c r="CK336" i="11"/>
  <c r="CI336" i="11"/>
  <c r="CA336" i="11"/>
  <c r="BJ336" i="11"/>
  <c r="CO336" i="11"/>
  <c r="BX336" i="11"/>
  <c r="CC336" i="11"/>
  <c r="BL336" i="11"/>
  <c r="CR336" i="11"/>
  <c r="CT336" i="11"/>
  <c r="BN336" i="11"/>
  <c r="CG336" i="11"/>
  <c r="BP336" i="11"/>
  <c r="CU336" i="11"/>
  <c r="BU336" i="11"/>
  <c r="BV336" i="11"/>
  <c r="BT336" i="11"/>
  <c r="BY336" i="11"/>
  <c r="BH336" i="11"/>
  <c r="CM336" i="11"/>
  <c r="BM336" i="11"/>
  <c r="CJ336" i="11"/>
  <c r="CX336" i="11"/>
  <c r="BQ336" i="11"/>
  <c r="DD337" i="11"/>
  <c r="CE336" i="11"/>
  <c r="BE336" i="11"/>
  <c r="CZ336" i="11"/>
  <c r="BS336" i="11"/>
  <c r="CP336" i="11"/>
  <c r="BI336" i="11"/>
  <c r="BW336" i="11"/>
  <c r="CD336" i="11"/>
  <c r="BY337" i="11" l="1"/>
  <c r="BH337" i="11"/>
  <c r="CM337" i="11"/>
  <c r="BN337" i="11"/>
  <c r="CZ337" i="11"/>
  <c r="BJ337" i="11"/>
  <c r="CP337" i="11"/>
  <c r="BS337" i="11"/>
  <c r="BI337" i="11"/>
  <c r="BW337" i="11"/>
  <c r="CJ337" i="11"/>
  <c r="BM337" i="11"/>
  <c r="CX337" i="11"/>
  <c r="DA337" i="11"/>
  <c r="CQ337" i="11"/>
  <c r="BQ337" i="11"/>
  <c r="DD338" i="11"/>
  <c r="CE337" i="11"/>
  <c r="BF337" i="11"/>
  <c r="CR337" i="11"/>
  <c r="CI337" i="11"/>
  <c r="CS337" i="11"/>
  <c r="CY337" i="11"/>
  <c r="CV337" i="11"/>
  <c r="BO337" i="11"/>
  <c r="DB337" i="11"/>
  <c r="CB337" i="11"/>
  <c r="BZ337" i="11"/>
  <c r="BE337" i="11"/>
  <c r="CC337" i="11"/>
  <c r="CN337" i="11"/>
  <c r="BG337" i="11"/>
  <c r="CT337" i="11"/>
  <c r="BT337" i="11"/>
  <c r="CW337" i="11"/>
  <c r="CF337" i="11"/>
  <c r="CL337" i="11"/>
  <c r="BL337" i="11"/>
  <c r="CK337" i="11"/>
  <c r="CA337" i="11"/>
  <c r="CO337" i="11"/>
  <c r="BX337" i="11"/>
  <c r="CD337" i="11"/>
  <c r="BD337" i="11"/>
  <c r="BR337" i="11"/>
  <c r="CH337" i="11"/>
  <c r="CG337" i="11"/>
  <c r="BP337" i="11"/>
  <c r="CU337" i="11"/>
  <c r="BV337" i="11"/>
  <c r="BK337" i="11"/>
  <c r="BU337" i="11"/>
  <c r="BH338" i="11" l="1"/>
  <c r="CM338" i="11"/>
  <c r="BN338" i="11"/>
  <c r="DA338" i="11"/>
  <c r="CA338" i="11"/>
  <c r="BD338" i="11"/>
  <c r="DD339" i="11"/>
  <c r="CE338" i="11"/>
  <c r="BF338" i="11"/>
  <c r="CS338" i="11"/>
  <c r="BS338" i="11"/>
  <c r="BT338" i="11"/>
  <c r="CR338" i="11"/>
  <c r="BK338" i="11"/>
  <c r="CH338" i="11"/>
  <c r="CV338" i="11"/>
  <c r="BO338" i="11"/>
  <c r="DB338" i="11"/>
  <c r="CC338" i="11"/>
  <c r="BC338" i="11"/>
  <c r="BR338" i="11"/>
  <c r="BL338" i="11"/>
  <c r="CG338" i="11"/>
  <c r="CZ338" i="11"/>
  <c r="CP338" i="11"/>
  <c r="CF338" i="11"/>
  <c r="CL338" i="11"/>
  <c r="CY338" i="11"/>
  <c r="CB338" i="11"/>
  <c r="CQ338" i="11"/>
  <c r="CJ338" i="11"/>
  <c r="CN338" i="11"/>
  <c r="BG338" i="11"/>
  <c r="CT338" i="11"/>
  <c r="BU338" i="11"/>
  <c r="BJ338" i="11"/>
  <c r="BM338" i="11"/>
  <c r="BX338" i="11"/>
  <c r="CD338" i="11"/>
  <c r="BE338" i="11"/>
  <c r="CW338" i="11"/>
  <c r="CX338" i="11"/>
  <c r="BW338" i="11"/>
  <c r="CK338" i="11"/>
  <c r="CO338" i="11"/>
  <c r="BP338" i="11"/>
  <c r="CU338" i="11"/>
  <c r="BV338" i="11"/>
  <c r="CI338" i="11"/>
  <c r="BQ338" i="11"/>
  <c r="BZ338" i="11"/>
  <c r="BY338" i="11"/>
  <c r="BI338" i="11"/>
  <c r="CM339" i="11" l="1"/>
  <c r="BV339" i="11"/>
  <c r="CJ339" i="11"/>
  <c r="BJ339" i="11"/>
  <c r="BS339" i="11"/>
  <c r="CI339" i="11"/>
  <c r="BC339" i="11"/>
  <c r="BP339" i="11"/>
  <c r="CE339" i="11"/>
  <c r="BN339" i="11"/>
  <c r="DA339" i="11"/>
  <c r="CB339" i="11"/>
  <c r="BB339" i="11"/>
  <c r="BW339" i="11"/>
  <c r="BF339" i="11"/>
  <c r="CS339" i="11"/>
  <c r="BT339" i="11"/>
  <c r="BK339" i="11"/>
  <c r="CQ339" i="11"/>
  <c r="BO339" i="11"/>
  <c r="DD340" i="11"/>
  <c r="CK339" i="11"/>
  <c r="BL339" i="11"/>
  <c r="CX339" i="11"/>
  <c r="BY339" i="11"/>
  <c r="BG339" i="11"/>
  <c r="DB339" i="11"/>
  <c r="CC339" i="11"/>
  <c r="BD339" i="11"/>
  <c r="CP339" i="11"/>
  <c r="CN339" i="11"/>
  <c r="CW339" i="11"/>
  <c r="CY339" i="11"/>
  <c r="BX339" i="11"/>
  <c r="CH339" i="11"/>
  <c r="CA339" i="11"/>
  <c r="CG339" i="11"/>
  <c r="CL339" i="11"/>
  <c r="BM339" i="11"/>
  <c r="CZ339" i="11"/>
  <c r="BH339" i="11"/>
  <c r="CU339" i="11"/>
  <c r="CD339" i="11"/>
  <c r="BE339" i="11"/>
  <c r="CR339" i="11"/>
  <c r="BR339" i="11"/>
  <c r="CO339" i="11"/>
  <c r="CF339" i="11"/>
  <c r="CT339" i="11"/>
  <c r="BU339" i="11"/>
  <c r="BQ339" i="11"/>
  <c r="BI339" i="11"/>
  <c r="BZ339" i="11"/>
  <c r="CV339" i="11"/>
  <c r="BB340" i="11" l="1"/>
  <c r="CB340" i="11"/>
  <c r="BZ340" i="11"/>
  <c r="CS340" i="11"/>
  <c r="BG340" i="11"/>
  <c r="BM340" i="11"/>
  <c r="CF340" i="11"/>
  <c r="CU340" i="11"/>
  <c r="BA340" i="11"/>
  <c r="CJ340" i="11"/>
  <c r="CG340" i="11"/>
  <c r="BC340" i="11"/>
  <c r="CE340" i="11"/>
  <c r="CV340" i="11"/>
  <c r="BS340" i="11"/>
  <c r="DB340" i="11"/>
  <c r="BQ340" i="11"/>
  <c r="CY340" i="11"/>
  <c r="CX340" i="11"/>
  <c r="CM340" i="11"/>
  <c r="CH340" i="11"/>
  <c r="BL340" i="11"/>
  <c r="CN340" i="11"/>
  <c r="BJ340" i="11"/>
  <c r="CP340" i="11"/>
  <c r="BY340" i="11"/>
  <c r="BF340" i="11"/>
  <c r="BD340" i="11"/>
  <c r="BK340" i="11"/>
  <c r="CK340" i="11"/>
  <c r="CI340" i="11"/>
  <c r="BO340" i="11"/>
  <c r="BX340" i="11"/>
  <c r="CL340" i="11"/>
  <c r="CA340" i="11"/>
  <c r="BW340" i="11"/>
  <c r="CZ340" i="11"/>
  <c r="BP340" i="11"/>
  <c r="CC340" i="11"/>
  <c r="BR340" i="11"/>
  <c r="DA340" i="11"/>
  <c r="BN340" i="11"/>
  <c r="CD340" i="11"/>
  <c r="CW340" i="11"/>
  <c r="CQ340" i="11"/>
  <c r="BU340" i="11"/>
  <c r="BH340" i="11"/>
  <c r="BT340" i="11"/>
  <c r="CT340" i="11"/>
  <c r="BI340" i="11"/>
  <c r="CR340" i="11"/>
  <c r="BE340" i="11"/>
  <c r="BV340" i="11"/>
  <c r="DD341" i="11"/>
  <c r="CO340" i="11"/>
  <c r="CM341" i="11" l="1"/>
  <c r="BP341" i="11"/>
  <c r="CP341" i="11"/>
  <c r="BU341" i="11"/>
  <c r="CR341" i="11"/>
  <c r="DB341" i="11"/>
  <c r="BX341" i="11"/>
  <c r="CK341" i="11"/>
  <c r="CH341" i="11"/>
  <c r="CU341" i="11"/>
  <c r="BY341" i="11"/>
  <c r="CY341" i="11"/>
  <c r="BD341" i="11"/>
  <c r="CE341" i="11"/>
  <c r="BF341" i="11"/>
  <c r="CG341" i="11"/>
  <c r="BL341" i="11"/>
  <c r="CT341" i="11"/>
  <c r="BR341" i="11"/>
  <c r="CC341" i="11"/>
  <c r="CA341" i="11"/>
  <c r="DA341" i="11"/>
  <c r="BW341" i="11"/>
  <c r="CX341" i="11"/>
  <c r="BC341" i="11"/>
  <c r="BH341" i="11"/>
  <c r="CV341" i="11"/>
  <c r="BM341" i="11"/>
  <c r="BA341" i="11"/>
  <c r="CD341" i="11"/>
  <c r="CI341" i="11"/>
  <c r="BO341" i="11"/>
  <c r="DD342" i="11"/>
  <c r="BN341" i="11"/>
  <c r="CO341" i="11"/>
  <c r="CB341" i="11"/>
  <c r="BZ341" i="11"/>
  <c r="BB341" i="11"/>
  <c r="BG341" i="11"/>
  <c r="CZ341" i="11"/>
  <c r="BE341" i="11"/>
  <c r="CF341" i="11"/>
  <c r="BS341" i="11"/>
  <c r="CS341" i="11"/>
  <c r="CL341" i="11"/>
  <c r="AZ341" i="11"/>
  <c r="CN341" i="11"/>
  <c r="BI341" i="11"/>
  <c r="CQ341" i="11"/>
  <c r="BV341" i="11"/>
  <c r="CW341" i="11"/>
  <c r="BJ341" i="11"/>
  <c r="BT341" i="11"/>
  <c r="BQ341" i="11"/>
  <c r="CJ341" i="11"/>
  <c r="BK341" i="11"/>
  <c r="CL342" i="11" l="1"/>
  <c r="AZ342" i="11"/>
  <c r="BY342" i="11"/>
  <c r="CW342" i="11"/>
  <c r="DD343" i="11"/>
  <c r="BR342" i="11"/>
  <c r="BE342" i="11"/>
  <c r="BL342" i="11"/>
  <c r="CH342" i="11"/>
  <c r="BA342" i="11"/>
  <c r="CD342" i="11"/>
  <c r="BP342" i="11"/>
  <c r="CN342" i="11"/>
  <c r="BZ342" i="11"/>
  <c r="BU342" i="11"/>
  <c r="BV342" i="11"/>
  <c r="BG342" i="11"/>
  <c r="CE342" i="11"/>
  <c r="BK342" i="11"/>
  <c r="DB342" i="11"/>
  <c r="BD342" i="11"/>
  <c r="CI342" i="11"/>
  <c r="CT342" i="11"/>
  <c r="BI342" i="11"/>
  <c r="AY342" i="11"/>
  <c r="BN342" i="11"/>
  <c r="CS342" i="11"/>
  <c r="CV342" i="11"/>
  <c r="CU342" i="11"/>
  <c r="CR342" i="11"/>
  <c r="CP342" i="11"/>
  <c r="DA342" i="11"/>
  <c r="CK342" i="11"/>
  <c r="CX342" i="11"/>
  <c r="BJ342" i="11"/>
  <c r="CA342" i="11"/>
  <c r="CZ342" i="11"/>
  <c r="BT342" i="11"/>
  <c r="BQ342" i="11"/>
  <c r="BX342" i="11"/>
  <c r="BM342" i="11"/>
  <c r="BW342" i="11"/>
  <c r="BF342" i="11"/>
  <c r="CJ342" i="11"/>
  <c r="CG342" i="11"/>
  <c r="CF342" i="11"/>
  <c r="CC342" i="11"/>
  <c r="CB342" i="11"/>
  <c r="CM342" i="11"/>
  <c r="BB342" i="11"/>
  <c r="CY342" i="11"/>
  <c r="BS342" i="11"/>
  <c r="BO342" i="11"/>
  <c r="CO342" i="11"/>
  <c r="CQ342" i="11"/>
  <c r="BH342" i="11"/>
  <c r="BC342" i="11"/>
  <c r="CO343" i="11" l="1"/>
  <c r="BB343" i="11"/>
  <c r="CL343" i="11"/>
  <c r="AY343" i="11"/>
  <c r="BA343" i="11"/>
  <c r="BR343" i="11"/>
  <c r="DA343" i="11"/>
  <c r="CB343" i="11"/>
  <c r="CH343" i="11"/>
  <c r="CF343" i="11"/>
  <c r="CS343" i="11"/>
  <c r="BW343" i="11"/>
  <c r="CW343" i="11"/>
  <c r="DB343" i="11"/>
  <c r="BX343" i="11"/>
  <c r="BO343" i="11"/>
  <c r="CG343" i="11"/>
  <c r="CK343" i="11"/>
  <c r="BN343" i="11"/>
  <c r="CN343" i="11"/>
  <c r="CV343" i="11"/>
  <c r="CR343" i="11"/>
  <c r="CY343" i="11"/>
  <c r="BF343" i="11"/>
  <c r="CJ343" i="11"/>
  <c r="AZ343" i="11"/>
  <c r="CC343" i="11"/>
  <c r="BD343" i="11"/>
  <c r="CE343" i="11"/>
  <c r="CM343" i="11"/>
  <c r="CI343" i="11"/>
  <c r="BY343" i="11"/>
  <c r="BP343" i="11"/>
  <c r="BJ343" i="11"/>
  <c r="BU343" i="11"/>
  <c r="BV343" i="11"/>
  <c r="CD343" i="11"/>
  <c r="BZ343" i="11"/>
  <c r="CZ343" i="11"/>
  <c r="BG343" i="11"/>
  <c r="AX343" i="11"/>
  <c r="BE343" i="11"/>
  <c r="CX343" i="11"/>
  <c r="BC343" i="11"/>
  <c r="BK343" i="11"/>
  <c r="CU343" i="11"/>
  <c r="BH343" i="11"/>
  <c r="BI343" i="11"/>
  <c r="BS343" i="11"/>
  <c r="CT343" i="11"/>
  <c r="BM343" i="11"/>
  <c r="DD344" i="11"/>
  <c r="BL343" i="11"/>
  <c r="BT343" i="11"/>
  <c r="BQ343" i="11"/>
  <c r="CA343" i="11"/>
  <c r="CQ343" i="11"/>
  <c r="CP343" i="11"/>
  <c r="CZ344" i="11" l="1"/>
  <c r="BR344" i="11"/>
  <c r="CS344" i="11"/>
  <c r="AX344" i="11"/>
  <c r="CG344" i="11"/>
  <c r="CO344" i="11"/>
  <c r="CL344" i="11"/>
  <c r="CJ344" i="11"/>
  <c r="AZ344" i="11"/>
  <c r="BZ344" i="11"/>
  <c r="DA344" i="11"/>
  <c r="BO344" i="11"/>
  <c r="CN344" i="11"/>
  <c r="BW344" i="11"/>
  <c r="CR344" i="11"/>
  <c r="BI344" i="11"/>
  <c r="CI344" i="11"/>
  <c r="BX344" i="11"/>
  <c r="CW344" i="11"/>
  <c r="BS344" i="11"/>
  <c r="BK344" i="11"/>
  <c r="CV344" i="11"/>
  <c r="CX344" i="11"/>
  <c r="CB344" i="11"/>
  <c r="BQ344" i="11"/>
  <c r="CQ344" i="11"/>
  <c r="BF344" i="11"/>
  <c r="CE344" i="11"/>
  <c r="CF344" i="11"/>
  <c r="BJ344" i="11"/>
  <c r="CD344" i="11"/>
  <c r="CK344" i="11"/>
  <c r="CY344" i="11"/>
  <c r="BC344" i="11"/>
  <c r="BT344" i="11"/>
  <c r="BH344" i="11"/>
  <c r="CH344" i="11"/>
  <c r="AW344" i="11"/>
  <c r="BV344" i="11"/>
  <c r="CU344" i="11"/>
  <c r="CM344" i="11"/>
  <c r="BA344" i="11"/>
  <c r="CC344" i="11"/>
  <c r="BD344" i="11"/>
  <c r="BP344" i="11"/>
  <c r="BL344" i="11"/>
  <c r="CT344" i="11"/>
  <c r="AY344" i="11"/>
  <c r="BY344" i="11"/>
  <c r="DD345" i="11"/>
  <c r="BM344" i="11"/>
  <c r="BU344" i="11"/>
  <c r="BN344" i="11"/>
  <c r="BE344" i="11"/>
  <c r="CA344" i="11"/>
  <c r="DB344" i="11"/>
  <c r="BG344" i="11"/>
  <c r="CP344" i="11"/>
  <c r="BB344" i="11"/>
  <c r="CG345" i="11" l="1"/>
  <c r="BX345" i="11"/>
  <c r="CH345" i="11"/>
  <c r="CS345" i="11"/>
  <c r="BT345" i="11"/>
  <c r="BO345" i="11"/>
  <c r="AX345" i="11"/>
  <c r="CY345" i="11"/>
  <c r="BY345" i="11"/>
  <c r="BN345" i="11"/>
  <c r="BW345" i="11"/>
  <c r="CF345" i="11"/>
  <c r="CR345" i="11"/>
  <c r="CL345" i="11"/>
  <c r="CQ345" i="11"/>
  <c r="BQ345" i="11"/>
  <c r="DD346" i="11"/>
  <c r="BD345" i="11"/>
  <c r="BM345" i="11"/>
  <c r="BV345" i="11"/>
  <c r="CE345" i="11"/>
  <c r="DA345" i="11"/>
  <c r="CI345" i="11"/>
  <c r="BI345" i="11"/>
  <c r="BB345" i="11"/>
  <c r="BL345" i="11"/>
  <c r="BU345" i="11"/>
  <c r="CM345" i="11"/>
  <c r="DB345" i="11"/>
  <c r="CX345" i="11"/>
  <c r="CK345" i="11"/>
  <c r="CA345" i="11"/>
  <c r="BA345" i="11"/>
  <c r="CV345" i="11"/>
  <c r="AZ345" i="11"/>
  <c r="BJ345" i="11"/>
  <c r="CC345" i="11"/>
  <c r="BZ345" i="11"/>
  <c r="BP345" i="11"/>
  <c r="BF345" i="11"/>
  <c r="BS345" i="11"/>
  <c r="CN345" i="11"/>
  <c r="AY345" i="11"/>
  <c r="BR345" i="11"/>
  <c r="AV345" i="11"/>
  <c r="CD345" i="11"/>
  <c r="BK345" i="11"/>
  <c r="CW345" i="11"/>
  <c r="CU345" i="11"/>
  <c r="BG345" i="11"/>
  <c r="BH345" i="11"/>
  <c r="CB345" i="11"/>
  <c r="BC345" i="11"/>
  <c r="CO345" i="11"/>
  <c r="CJ345" i="11"/>
  <c r="CT345" i="11"/>
  <c r="AW345" i="11"/>
  <c r="CZ345" i="11"/>
  <c r="CP345" i="11"/>
  <c r="BE345" i="11"/>
  <c r="CN346" i="11" l="1"/>
  <c r="BG346" i="11"/>
  <c r="CG346" i="11"/>
  <c r="CD346" i="11"/>
  <c r="CQ346" i="11"/>
  <c r="CO346" i="11"/>
  <c r="CK346" i="11"/>
  <c r="BU346" i="11"/>
  <c r="CL346" i="11"/>
  <c r="CX346" i="11"/>
  <c r="CF346" i="11"/>
  <c r="AY346" i="11"/>
  <c r="BT346" i="11"/>
  <c r="BS346" i="11"/>
  <c r="CC346" i="11"/>
  <c r="CB346" i="11"/>
  <c r="BY346" i="11"/>
  <c r="BI346" i="11"/>
  <c r="CA346" i="11"/>
  <c r="CP346" i="11"/>
  <c r="BX346" i="11"/>
  <c r="BF346" i="11"/>
  <c r="BE346" i="11"/>
  <c r="BQ346" i="11"/>
  <c r="BN346" i="11"/>
  <c r="BL346" i="11"/>
  <c r="CW346" i="11"/>
  <c r="CJ346" i="11"/>
  <c r="BP346" i="11"/>
  <c r="CU346" i="11"/>
  <c r="AU346" i="11"/>
  <c r="BC346" i="11"/>
  <c r="AX346" i="11"/>
  <c r="BM346" i="11"/>
  <c r="BV346" i="11"/>
  <c r="AV346" i="11"/>
  <c r="CH346" i="11"/>
  <c r="BD346" i="11"/>
  <c r="CI346" i="11"/>
  <c r="CY346" i="11"/>
  <c r="BZ346" i="11"/>
  <c r="BH346" i="11"/>
  <c r="CM346" i="11"/>
  <c r="AW346" i="11"/>
  <c r="BA346" i="11"/>
  <c r="BR346" i="11"/>
  <c r="DD347" i="11"/>
  <c r="AZ346" i="11"/>
  <c r="CE346" i="11"/>
  <c r="CT346" i="11"/>
  <c r="BJ346" i="11"/>
  <c r="BW346" i="11"/>
  <c r="BK346" i="11"/>
  <c r="CZ346" i="11"/>
  <c r="BB346" i="11"/>
  <c r="CV346" i="11"/>
  <c r="BO346" i="11"/>
  <c r="CS346" i="11"/>
  <c r="CR346" i="11"/>
  <c r="DB346" i="11"/>
  <c r="DA346" i="11"/>
  <c r="CW347" i="11" l="1"/>
  <c r="BO347" i="11"/>
  <c r="DB347" i="11"/>
  <c r="BR347" i="11"/>
  <c r="BP347" i="11"/>
  <c r="BM347" i="11"/>
  <c r="BL347" i="11"/>
  <c r="BU347" i="11"/>
  <c r="BE347" i="11"/>
  <c r="BT347" i="11"/>
  <c r="CO347" i="11"/>
  <c r="BG347" i="11"/>
  <c r="CT347" i="11"/>
  <c r="BD347" i="11"/>
  <c r="BC347" i="11"/>
  <c r="BB347" i="11"/>
  <c r="AZ347" i="11"/>
  <c r="BJ347" i="11"/>
  <c r="CS347" i="11"/>
  <c r="CG347" i="11"/>
  <c r="AY347" i="11"/>
  <c r="CL347" i="11"/>
  <c r="AV347" i="11"/>
  <c r="BK347" i="11"/>
  <c r="CF347" i="11"/>
  <c r="CH347" i="11"/>
  <c r="BY347" i="11"/>
  <c r="CD347" i="11"/>
  <c r="AU347" i="11"/>
  <c r="BX347" i="11"/>
  <c r="BI347" i="11"/>
  <c r="BN347" i="11"/>
  <c r="DA347" i="11"/>
  <c r="CY347" i="11"/>
  <c r="CE347" i="11"/>
  <c r="BF347" i="11"/>
  <c r="CP347" i="11"/>
  <c r="CK347" i="11"/>
  <c r="CX347" i="11"/>
  <c r="BQ347" i="11"/>
  <c r="CU347" i="11"/>
  <c r="BV347" i="11"/>
  <c r="CR347" i="11"/>
  <c r="AW347" i="11"/>
  <c r="CM347" i="11"/>
  <c r="CZ347" i="11"/>
  <c r="DD348" i="11"/>
  <c r="BH347" i="11"/>
  <c r="AT347" i="11"/>
  <c r="BA347" i="11"/>
  <c r="CQ347" i="11"/>
  <c r="CN347" i="11"/>
  <c r="CV347" i="11"/>
  <c r="BW347" i="11"/>
  <c r="AX347" i="11"/>
  <c r="CC347" i="11"/>
  <c r="CB347" i="11"/>
  <c r="CA347" i="11"/>
  <c r="BZ347" i="11"/>
  <c r="CI347" i="11"/>
  <c r="BS347" i="11"/>
  <c r="CJ347" i="11"/>
  <c r="DD349" i="11" l="1"/>
  <c r="CR348" i="11"/>
  <c r="BR348" i="11"/>
  <c r="CU348" i="11"/>
  <c r="AW348" i="11"/>
  <c r="BQ348" i="11"/>
  <c r="BA348" i="11"/>
  <c r="CL348" i="11"/>
  <c r="BH348" i="11"/>
  <c r="CK348" i="11"/>
  <c r="BB348" i="11"/>
  <c r="BS348" i="11"/>
  <c r="CP348" i="11"/>
  <c r="AU348" i="11"/>
  <c r="CV348" i="11"/>
  <c r="AZ348" i="11"/>
  <c r="BZ348" i="11"/>
  <c r="CO348" i="11"/>
  <c r="BC348" i="11"/>
  <c r="CN348" i="11"/>
  <c r="BT348" i="11"/>
  <c r="BO348" i="11"/>
  <c r="CT348" i="11"/>
  <c r="CQ348" i="11"/>
  <c r="BV348" i="11"/>
  <c r="DB348" i="11"/>
  <c r="BU348" i="11"/>
  <c r="BP348" i="11"/>
  <c r="BN348" i="11"/>
  <c r="BK348" i="11"/>
  <c r="CF348" i="11"/>
  <c r="BL348" i="11"/>
  <c r="BF348" i="11"/>
  <c r="CI348" i="11"/>
  <c r="CS348" i="11"/>
  <c r="CA348" i="11"/>
  <c r="BG348" i="11"/>
  <c r="BI348" i="11"/>
  <c r="CH348" i="11"/>
  <c r="BX348" i="11"/>
  <c r="CX348" i="11"/>
  <c r="AX348" i="11"/>
  <c r="BY348" i="11"/>
  <c r="CW348" i="11"/>
  <c r="CD348" i="11"/>
  <c r="BJ348" i="11"/>
  <c r="AT348" i="11"/>
  <c r="AS348" i="11"/>
  <c r="CM348" i="11"/>
  <c r="CY348" i="11"/>
  <c r="CE348" i="11"/>
  <c r="AV348" i="11"/>
  <c r="DA348" i="11"/>
  <c r="CZ348" i="11"/>
  <c r="CC348" i="11"/>
  <c r="BE348" i="11"/>
  <c r="CG348" i="11"/>
  <c r="BM348" i="11"/>
  <c r="AY348" i="11"/>
  <c r="BD348" i="11"/>
  <c r="CJ348" i="11"/>
  <c r="CB348" i="11"/>
  <c r="BW348" i="11"/>
  <c r="CD349" i="11" l="1"/>
  <c r="AU349" i="11"/>
  <c r="BR349" i="11"/>
  <c r="CB349" i="11"/>
  <c r="CN349" i="11"/>
  <c r="BX349" i="11"/>
  <c r="AV349" i="11"/>
  <c r="BI349" i="11"/>
  <c r="CU349" i="11"/>
  <c r="BV349" i="11"/>
  <c r="CY349" i="11"/>
  <c r="BE349" i="11"/>
  <c r="BP349" i="11"/>
  <c r="BZ349" i="11"/>
  <c r="BD349" i="11"/>
  <c r="CK349" i="11"/>
  <c r="CM349" i="11"/>
  <c r="BN349" i="11"/>
  <c r="CQ349" i="11"/>
  <c r="AS349" i="11"/>
  <c r="BB349" i="11"/>
  <c r="BM349" i="11"/>
  <c r="BT349" i="11"/>
  <c r="BH349" i="11"/>
  <c r="CE349" i="11"/>
  <c r="BF349" i="11"/>
  <c r="CI349" i="11"/>
  <c r="BA349" i="11"/>
  <c r="AW349" i="11"/>
  <c r="CX349" i="11"/>
  <c r="CW349" i="11"/>
  <c r="BY349" i="11"/>
  <c r="BW349" i="11"/>
  <c r="AX349" i="11"/>
  <c r="CA349" i="11"/>
  <c r="CP349" i="11"/>
  <c r="CG349" i="11"/>
  <c r="AT349" i="11"/>
  <c r="CH349" i="11"/>
  <c r="BO349" i="11"/>
  <c r="DB349" i="11"/>
  <c r="BS349" i="11"/>
  <c r="BU349" i="11"/>
  <c r="BJ349" i="11"/>
  <c r="CV349" i="11"/>
  <c r="BL349" i="11"/>
  <c r="BG349" i="11"/>
  <c r="CT349" i="11"/>
  <c r="BK349" i="11"/>
  <c r="CR349" i="11"/>
  <c r="DA349" i="11"/>
  <c r="DD350" i="11"/>
  <c r="AZ349" i="11"/>
  <c r="CJ349" i="11"/>
  <c r="AR349" i="11"/>
  <c r="AY349" i="11"/>
  <c r="CL349" i="11"/>
  <c r="BC349" i="11"/>
  <c r="CF349" i="11"/>
  <c r="CO349" i="11"/>
  <c r="CZ349" i="11"/>
  <c r="CS349" i="11"/>
  <c r="BQ349" i="11"/>
  <c r="CC349" i="11"/>
  <c r="DB350" i="11" l="1"/>
  <c r="CC350" i="11"/>
  <c r="BD350" i="11"/>
  <c r="BZ350" i="11"/>
  <c r="CN350" i="11"/>
  <c r="BG350" i="11"/>
  <c r="CF350" i="11"/>
  <c r="AS350" i="11"/>
  <c r="CT350" i="11"/>
  <c r="BU350" i="11"/>
  <c r="AV350" i="11"/>
  <c r="BR350" i="11"/>
  <c r="CQ350" i="11"/>
  <c r="BX350" i="11"/>
  <c r="BC350" i="11"/>
  <c r="DD351" i="11"/>
  <c r="BM350" i="11"/>
  <c r="BH350" i="11"/>
  <c r="BS350" i="11"/>
  <c r="CD350" i="11"/>
  <c r="BE350" i="11"/>
  <c r="CR350" i="11"/>
  <c r="BB350" i="11"/>
  <c r="BK350" i="11"/>
  <c r="AR350" i="11"/>
  <c r="BY350" i="11"/>
  <c r="DA350" i="11"/>
  <c r="BI350" i="11"/>
  <c r="BF350" i="11"/>
  <c r="BT350" i="11"/>
  <c r="CP350" i="11"/>
  <c r="CM350" i="11"/>
  <c r="CU350" i="11"/>
  <c r="AY350" i="11"/>
  <c r="BV350" i="11"/>
  <c r="AW350" i="11"/>
  <c r="CJ350" i="11"/>
  <c r="AT350" i="11"/>
  <c r="AU350" i="11"/>
  <c r="CG350" i="11"/>
  <c r="CY350" i="11"/>
  <c r="AZ350" i="11"/>
  <c r="BP350" i="11"/>
  <c r="CO350" i="11"/>
  <c r="BN350" i="11"/>
  <c r="CB350" i="11"/>
  <c r="CX350" i="11"/>
  <c r="CE350" i="11"/>
  <c r="BO350" i="11"/>
  <c r="CS350" i="11"/>
  <c r="BA350" i="11"/>
  <c r="AX350" i="11"/>
  <c r="CK350" i="11"/>
  <c r="BL350" i="11"/>
  <c r="CH350" i="11"/>
  <c r="BW350" i="11"/>
  <c r="BQ350" i="11"/>
  <c r="CV350" i="11"/>
  <c r="AQ350" i="11"/>
  <c r="CI350" i="11"/>
  <c r="CL350" i="11"/>
  <c r="CZ350" i="11"/>
  <c r="BJ350" i="11"/>
  <c r="CA350" i="11"/>
  <c r="CW350" i="11"/>
  <c r="DA351" i="11" l="1"/>
  <c r="CB351" i="11"/>
  <c r="BC351" i="11"/>
  <c r="CO351" i="11"/>
  <c r="CX351" i="11"/>
  <c r="BP351" i="11"/>
  <c r="BX351" i="11"/>
  <c r="BH351" i="11"/>
  <c r="CS351" i="11"/>
  <c r="BT351" i="11"/>
  <c r="AU351" i="11"/>
  <c r="CG351" i="11"/>
  <c r="CH351" i="11"/>
  <c r="AZ351" i="11"/>
  <c r="DD352" i="11"/>
  <c r="CM351" i="11"/>
  <c r="CK351" i="11"/>
  <c r="BL351" i="11"/>
  <c r="CY351" i="11"/>
  <c r="BY351" i="11"/>
  <c r="BR351" i="11"/>
  <c r="CT351" i="11"/>
  <c r="CN351" i="11"/>
  <c r="BG351" i="11"/>
  <c r="BA351" i="11"/>
  <c r="BO351" i="11"/>
  <c r="CC351" i="11"/>
  <c r="BD351" i="11"/>
  <c r="CQ351" i="11"/>
  <c r="BQ351" i="11"/>
  <c r="DB351" i="11"/>
  <c r="BB351" i="11"/>
  <c r="CU351" i="11"/>
  <c r="CD351" i="11"/>
  <c r="BW351" i="11"/>
  <c r="AT351" i="11"/>
  <c r="CP351" i="11"/>
  <c r="BM351" i="11"/>
  <c r="CA351" i="11"/>
  <c r="BV351" i="11"/>
  <c r="AX351" i="11"/>
  <c r="BU351" i="11"/>
  <c r="AV351" i="11"/>
  <c r="CI351" i="11"/>
  <c r="BI351" i="11"/>
  <c r="CL351" i="11"/>
  <c r="CE351" i="11"/>
  <c r="BN351" i="11"/>
  <c r="BZ351" i="11"/>
  <c r="CZ351" i="11"/>
  <c r="AR351" i="11"/>
  <c r="BE351" i="11"/>
  <c r="CR351" i="11"/>
  <c r="BS351" i="11"/>
  <c r="AS351" i="11"/>
  <c r="BF351" i="11"/>
  <c r="CV351" i="11"/>
  <c r="AY351" i="11"/>
  <c r="BJ351" i="11"/>
  <c r="AQ351" i="11"/>
  <c r="AW351" i="11"/>
  <c r="CJ351" i="11"/>
  <c r="BK351" i="11"/>
  <c r="CW351" i="11"/>
  <c r="AP351" i="11"/>
  <c r="CF351" i="11"/>
  <c r="AW352" i="11" l="1"/>
  <c r="BL352" i="11"/>
  <c r="CY352" i="11"/>
  <c r="BZ352" i="11"/>
  <c r="BH352" i="11"/>
  <c r="BW352" i="11"/>
  <c r="AS352" i="11"/>
  <c r="BI352" i="11"/>
  <c r="DA352" i="11"/>
  <c r="AO352" i="11"/>
  <c r="BD352" i="11"/>
  <c r="CQ352" i="11"/>
  <c r="BR352" i="11"/>
  <c r="DD353" i="11"/>
  <c r="AZ352" i="11"/>
  <c r="BA352" i="11"/>
  <c r="CM352" i="11"/>
  <c r="BY352" i="11"/>
  <c r="CJ352" i="11"/>
  <c r="CW352" i="11"/>
  <c r="BM352" i="11"/>
  <c r="BC352" i="11"/>
  <c r="AY352" i="11"/>
  <c r="CD352" i="11"/>
  <c r="CS352" i="11"/>
  <c r="AV352" i="11"/>
  <c r="CI352" i="11"/>
  <c r="BJ352" i="11"/>
  <c r="AR352" i="11"/>
  <c r="BQ352" i="11"/>
  <c r="BG352" i="11"/>
  <c r="BU352" i="11"/>
  <c r="BK352" i="11"/>
  <c r="CK352" i="11"/>
  <c r="CZ352" i="11"/>
  <c r="CA352" i="11"/>
  <c r="BB352" i="11"/>
  <c r="CV352" i="11"/>
  <c r="AX352" i="11"/>
  <c r="CG352" i="11"/>
  <c r="DB352" i="11"/>
  <c r="CC352" i="11"/>
  <c r="CR352" i="11"/>
  <c r="BS352" i="11"/>
  <c r="AT352" i="11"/>
  <c r="CN352" i="11"/>
  <c r="CO352" i="11"/>
  <c r="BN352" i="11"/>
  <c r="BF352" i="11"/>
  <c r="CX352" i="11"/>
  <c r="CF352" i="11"/>
  <c r="BV352" i="11"/>
  <c r="AQ352" i="11"/>
  <c r="CU352" i="11"/>
  <c r="CB352" i="11"/>
  <c r="CP352" i="11"/>
  <c r="BX352" i="11"/>
  <c r="CL352" i="11"/>
  <c r="AP352" i="11"/>
  <c r="BE352" i="11"/>
  <c r="BT352" i="11"/>
  <c r="AU352" i="11"/>
  <c r="CH352" i="11"/>
  <c r="BP352" i="11"/>
  <c r="CT352" i="11"/>
  <c r="BO352" i="11"/>
  <c r="CE352" i="11"/>
  <c r="AV353" i="11" l="1"/>
  <c r="CI353" i="11"/>
  <c r="BJ353" i="11"/>
  <c r="CO353" i="11"/>
  <c r="BX353" i="11"/>
  <c r="AQ353" i="11"/>
  <c r="CC353" i="11"/>
  <c r="BU353" i="11"/>
  <c r="CZ353" i="11"/>
  <c r="AN353" i="11"/>
  <c r="CA353" i="11"/>
  <c r="BB353" i="11"/>
  <c r="CG353" i="11"/>
  <c r="BP353" i="11"/>
  <c r="CU353" i="11"/>
  <c r="AW353" i="11"/>
  <c r="AO353" i="11"/>
  <c r="CL353" i="11"/>
  <c r="CR353" i="11"/>
  <c r="BS353" i="11"/>
  <c r="AT353" i="11"/>
  <c r="BY353" i="11"/>
  <c r="BH353" i="11"/>
  <c r="CM353" i="11"/>
  <c r="CK353" i="11"/>
  <c r="AR353" i="11"/>
  <c r="BN353" i="11"/>
  <c r="BO353" i="11"/>
  <c r="CJ353" i="11"/>
  <c r="BK353" i="11"/>
  <c r="CX353" i="11"/>
  <c r="BQ353" i="11"/>
  <c r="DD354" i="11"/>
  <c r="AZ353" i="11"/>
  <c r="CE353" i="11"/>
  <c r="DB353" i="11"/>
  <c r="CT353" i="11"/>
  <c r="BF353" i="11"/>
  <c r="BW353" i="11"/>
  <c r="BV353" i="11"/>
  <c r="CV353" i="11"/>
  <c r="AP353" i="11"/>
  <c r="AX353" i="11"/>
  <c r="BE353" i="11"/>
  <c r="CB353" i="11"/>
  <c r="BC353" i="11"/>
  <c r="CP353" i="11"/>
  <c r="BI353" i="11"/>
  <c r="BM353" i="11"/>
  <c r="BT353" i="11"/>
  <c r="AU353" i="11"/>
  <c r="CH353" i="11"/>
  <c r="BA353" i="11"/>
  <c r="CD353" i="11"/>
  <c r="BL353" i="11"/>
  <c r="CY353" i="11"/>
  <c r="BZ353" i="11"/>
  <c r="AS353" i="11"/>
  <c r="CN353" i="11"/>
  <c r="BG353" i="11"/>
  <c r="BD353" i="11"/>
  <c r="CQ353" i="11"/>
  <c r="BR353" i="11"/>
  <c r="CW353" i="11"/>
  <c r="CF353" i="11"/>
  <c r="AY353" i="11"/>
  <c r="DA353" i="11"/>
  <c r="CS353" i="11"/>
  <c r="CY354" i="11" l="1"/>
  <c r="AM354" i="11"/>
  <c r="BZ354" i="11"/>
  <c r="AS354" i="11"/>
  <c r="CF354" i="11"/>
  <c r="AY354" i="11"/>
  <c r="CL354" i="11"/>
  <c r="BT354" i="11"/>
  <c r="BD354" i="11"/>
  <c r="CQ354" i="11"/>
  <c r="BR354" i="11"/>
  <c r="CW354" i="11"/>
  <c r="BX354" i="11"/>
  <c r="AQ354" i="11"/>
  <c r="CD354" i="11"/>
  <c r="AN354" i="11"/>
  <c r="CK354" i="11"/>
  <c r="AV354" i="11"/>
  <c r="CI354" i="11"/>
  <c r="BJ354" i="11"/>
  <c r="CO354" i="11"/>
  <c r="BP354" i="11"/>
  <c r="CU354" i="11"/>
  <c r="BV354" i="11"/>
  <c r="BE354" i="11"/>
  <c r="AW354" i="11"/>
  <c r="AT354" i="11"/>
  <c r="CE354" i="11"/>
  <c r="BF354" i="11"/>
  <c r="CJ354" i="11"/>
  <c r="CA354" i="11"/>
  <c r="BB354" i="11"/>
  <c r="CG354" i="11"/>
  <c r="BH354" i="11"/>
  <c r="CM354" i="11"/>
  <c r="BN354" i="11"/>
  <c r="DA354" i="11"/>
  <c r="CS354" i="11"/>
  <c r="BM354" i="11"/>
  <c r="BK354" i="11"/>
  <c r="AR354" i="11"/>
  <c r="AO354" i="11"/>
  <c r="BS354" i="11"/>
  <c r="BY354" i="11"/>
  <c r="AZ354" i="11"/>
  <c r="BU354" i="11"/>
  <c r="CX354" i="11"/>
  <c r="BQ354" i="11"/>
  <c r="BW354" i="11"/>
  <c r="AX354" i="11"/>
  <c r="BC354" i="11"/>
  <c r="CP354" i="11"/>
  <c r="BI354" i="11"/>
  <c r="CV354" i="11"/>
  <c r="BO354" i="11"/>
  <c r="DB354" i="11"/>
  <c r="AP354" i="11"/>
  <c r="CR354" i="11"/>
  <c r="CC354" i="11"/>
  <c r="AU354" i="11"/>
  <c r="CH354" i="11"/>
  <c r="BA354" i="11"/>
  <c r="CN354" i="11"/>
  <c r="BG354" i="11"/>
  <c r="CT354" i="11"/>
  <c r="CZ354" i="11"/>
  <c r="BL354" i="11"/>
  <c r="CB354" i="11"/>
  <c r="H1" i="8" l="1"/>
  <c r="D17" i="13"/>
  <c r="I49" i="7"/>
  <c r="N3" i="7"/>
  <c r="I124" i="14"/>
  <c r="G48" i="13"/>
  <c r="I45" i="7" l="1"/>
  <c r="I37" i="7"/>
  <c r="I29" i="7"/>
  <c r="I21" i="7"/>
  <c r="I13" i="7"/>
  <c r="I5" i="7"/>
  <c r="I297" i="7"/>
  <c r="I289" i="7"/>
  <c r="I265" i="7"/>
  <c r="I233" i="7"/>
  <c r="I201" i="7"/>
  <c r="I150" i="7"/>
  <c r="I47" i="7"/>
  <c r="I39" i="7"/>
  <c r="I31" i="7"/>
  <c r="I23" i="7"/>
  <c r="I15" i="7"/>
  <c r="I7" i="7"/>
  <c r="I299" i="7"/>
  <c r="I291" i="7"/>
  <c r="I273" i="7"/>
  <c r="I241" i="7"/>
  <c r="I209" i="7"/>
  <c r="I166" i="7"/>
  <c r="I52" i="7"/>
  <c r="I43" i="7"/>
  <c r="I35" i="7"/>
  <c r="I27" i="7"/>
  <c r="I19" i="7"/>
  <c r="I11" i="7"/>
  <c r="I3" i="7"/>
  <c r="I295" i="7"/>
  <c r="I287" i="7"/>
  <c r="I257" i="7"/>
  <c r="I225" i="7"/>
  <c r="I193" i="7"/>
  <c r="I133" i="7"/>
  <c r="I41" i="7"/>
  <c r="I33" i="7"/>
  <c r="I25" i="7"/>
  <c r="I17" i="7"/>
  <c r="I9" i="7"/>
  <c r="I301" i="7"/>
  <c r="I293" i="7"/>
  <c r="I281" i="7"/>
  <c r="I249" i="7"/>
  <c r="I217" i="7"/>
  <c r="I182" i="7"/>
  <c r="I102" i="7"/>
  <c r="I279" i="7"/>
  <c r="I271" i="7"/>
  <c r="I263" i="7"/>
  <c r="I255" i="7"/>
  <c r="I247" i="7"/>
  <c r="I239" i="7"/>
  <c r="I231" i="7"/>
  <c r="I223" i="7"/>
  <c r="I215" i="7"/>
  <c r="I207" i="7"/>
  <c r="I199" i="7"/>
  <c r="I192" i="7"/>
  <c r="I178" i="7"/>
  <c r="I162" i="7"/>
  <c r="I146" i="7"/>
  <c r="I126" i="7"/>
  <c r="I94" i="7"/>
  <c r="I285" i="7"/>
  <c r="I277" i="7"/>
  <c r="I269" i="7"/>
  <c r="I261" i="7"/>
  <c r="I253" i="7"/>
  <c r="I245" i="7"/>
  <c r="I237" i="7"/>
  <c r="I229" i="7"/>
  <c r="I221" i="7"/>
  <c r="I213" i="7"/>
  <c r="I205" i="7"/>
  <c r="I197" i="7"/>
  <c r="I190" i="7"/>
  <c r="I174" i="7"/>
  <c r="I158" i="7"/>
  <c r="I142" i="7"/>
  <c r="I118" i="7"/>
  <c r="I86" i="7"/>
  <c r="I283" i="7"/>
  <c r="I275" i="7"/>
  <c r="I267" i="7"/>
  <c r="I259" i="7"/>
  <c r="I251" i="7"/>
  <c r="I243" i="7"/>
  <c r="I235" i="7"/>
  <c r="I227" i="7"/>
  <c r="I219" i="7"/>
  <c r="I211" i="7"/>
  <c r="I203" i="7"/>
  <c r="I195" i="7"/>
  <c r="I186" i="7"/>
  <c r="I170" i="7"/>
  <c r="I154" i="7"/>
  <c r="I138" i="7"/>
  <c r="I110" i="7"/>
  <c r="I78" i="7"/>
  <c r="I48" i="7"/>
  <c r="I44" i="7"/>
  <c r="I40" i="7"/>
  <c r="I36" i="7"/>
  <c r="I32" i="7"/>
  <c r="I28" i="7"/>
  <c r="I24" i="7"/>
  <c r="I20" i="7"/>
  <c r="I16" i="7"/>
  <c r="I12" i="7"/>
  <c r="I8" i="7"/>
  <c r="I4" i="7"/>
  <c r="I300" i="7"/>
  <c r="I296" i="7"/>
  <c r="I292" i="7"/>
  <c r="I288" i="7"/>
  <c r="I284" i="7"/>
  <c r="I280" i="7"/>
  <c r="I276" i="7"/>
  <c r="I272" i="7"/>
  <c r="I268" i="7"/>
  <c r="I264" i="7"/>
  <c r="I260" i="7"/>
  <c r="I256" i="7"/>
  <c r="I252" i="7"/>
  <c r="I248" i="7"/>
  <c r="I244" i="7"/>
  <c r="I240" i="7"/>
  <c r="I236" i="7"/>
  <c r="I232" i="7"/>
  <c r="I228" i="7"/>
  <c r="I224" i="7"/>
  <c r="I220" i="7"/>
  <c r="I216" i="7"/>
  <c r="I212" i="7"/>
  <c r="I208" i="7"/>
  <c r="I204" i="7"/>
  <c r="I200" i="7"/>
  <c r="I196" i="7"/>
  <c r="I189" i="7"/>
  <c r="I185" i="7"/>
  <c r="I181" i="7"/>
  <c r="I177" i="7"/>
  <c r="I173" i="7"/>
  <c r="I169" i="7"/>
  <c r="I165" i="7"/>
  <c r="I161" i="7"/>
  <c r="I157" i="7"/>
  <c r="I153" i="7"/>
  <c r="I149" i="7"/>
  <c r="I145" i="7"/>
  <c r="I141" i="7"/>
  <c r="I137" i="7"/>
  <c r="I132" i="7"/>
  <c r="I125" i="7"/>
  <c r="I117" i="7"/>
  <c r="I109" i="7"/>
  <c r="I101" i="7"/>
  <c r="I93" i="7"/>
  <c r="I85" i="7"/>
  <c r="I77" i="7"/>
  <c r="I188" i="7"/>
  <c r="I184" i="7"/>
  <c r="I180" i="7"/>
  <c r="I176" i="7"/>
  <c r="I172" i="7"/>
  <c r="I168" i="7"/>
  <c r="I164" i="7"/>
  <c r="I160" i="7"/>
  <c r="I156" i="7"/>
  <c r="I152" i="7"/>
  <c r="I148" i="7"/>
  <c r="I144" i="7"/>
  <c r="I140" i="7"/>
  <c r="I136" i="7"/>
  <c r="I130" i="7"/>
  <c r="I122" i="7"/>
  <c r="I114" i="7"/>
  <c r="I106" i="7"/>
  <c r="I98" i="7"/>
  <c r="I90" i="7"/>
  <c r="I82" i="7"/>
  <c r="I68" i="7"/>
  <c r="I46" i="7"/>
  <c r="I42" i="7"/>
  <c r="I38" i="7"/>
  <c r="I34" i="7"/>
  <c r="I30" i="7"/>
  <c r="I26" i="7"/>
  <c r="I22" i="7"/>
  <c r="I18" i="7"/>
  <c r="I14" i="7"/>
  <c r="I10" i="7"/>
  <c r="I6" i="7"/>
  <c r="I302" i="7"/>
  <c r="I298" i="7"/>
  <c r="I294" i="7"/>
  <c r="I290" i="7"/>
  <c r="I286" i="7"/>
  <c r="I282" i="7"/>
  <c r="I278" i="7"/>
  <c r="I274" i="7"/>
  <c r="I270" i="7"/>
  <c r="I266" i="7"/>
  <c r="I262" i="7"/>
  <c r="I258" i="7"/>
  <c r="I254" i="7"/>
  <c r="I250" i="7"/>
  <c r="I246" i="7"/>
  <c r="I242" i="7"/>
  <c r="I238" i="7"/>
  <c r="I234" i="7"/>
  <c r="I230" i="7"/>
  <c r="I226" i="7"/>
  <c r="I222" i="7"/>
  <c r="I218" i="7"/>
  <c r="I214" i="7"/>
  <c r="I210" i="7"/>
  <c r="I206" i="7"/>
  <c r="I202" i="7"/>
  <c r="I198" i="7"/>
  <c r="I194" i="7"/>
  <c r="I191" i="7"/>
  <c r="I187" i="7"/>
  <c r="I183" i="7"/>
  <c r="I179" i="7"/>
  <c r="I175" i="7"/>
  <c r="I171" i="7"/>
  <c r="I167" i="7"/>
  <c r="I163" i="7"/>
  <c r="I159" i="7"/>
  <c r="I155" i="7"/>
  <c r="I151" i="7"/>
  <c r="I147" i="7"/>
  <c r="I143" i="7"/>
  <c r="I139" i="7"/>
  <c r="I134" i="7"/>
  <c r="I129" i="7"/>
  <c r="I121" i="7"/>
  <c r="I113" i="7"/>
  <c r="I105" i="7"/>
  <c r="I97" i="7"/>
  <c r="I89" i="7"/>
  <c r="I81" i="7"/>
  <c r="I64" i="7"/>
  <c r="I128" i="7"/>
  <c r="I124" i="7"/>
  <c r="I120" i="7"/>
  <c r="I116" i="7"/>
  <c r="I112" i="7"/>
  <c r="I108" i="7"/>
  <c r="I104" i="7"/>
  <c r="I100" i="7"/>
  <c r="I96" i="7"/>
  <c r="I92" i="7"/>
  <c r="I88" i="7"/>
  <c r="I84" i="7"/>
  <c r="I80" i="7"/>
  <c r="I76" i="7"/>
  <c r="I60" i="7"/>
  <c r="I135" i="7"/>
  <c r="I131" i="7"/>
  <c r="I127" i="7"/>
  <c r="I123" i="7"/>
  <c r="I119" i="7"/>
  <c r="I115" i="7"/>
  <c r="I111" i="7"/>
  <c r="I107" i="7"/>
  <c r="I103" i="7"/>
  <c r="I99" i="7"/>
  <c r="I95" i="7"/>
  <c r="I91" i="7"/>
  <c r="I87" i="7"/>
  <c r="I83" i="7"/>
  <c r="I79" i="7"/>
  <c r="I72" i="7"/>
  <c r="I56" i="7"/>
  <c r="I75" i="7"/>
  <c r="I71" i="7"/>
  <c r="I67" i="7"/>
  <c r="I63" i="7"/>
  <c r="I59" i="7"/>
  <c r="I55" i="7"/>
  <c r="I51" i="7"/>
  <c r="I74" i="7"/>
  <c r="I70" i="7"/>
  <c r="I66" i="7"/>
  <c r="I62" i="7"/>
  <c r="I58" i="7"/>
  <c r="I54" i="7"/>
  <c r="I50" i="7"/>
  <c r="I73" i="7"/>
  <c r="I69" i="7"/>
  <c r="I65" i="7"/>
  <c r="I61" i="7"/>
  <c r="I57" i="7"/>
  <c r="I53" i="7"/>
  <c r="U138" i="14"/>
  <c r="U137" i="14"/>
  <c r="U136" i="14"/>
  <c r="U135" i="14"/>
  <c r="U134" i="14"/>
  <c r="U133" i="14"/>
  <c r="U132" i="14"/>
  <c r="U131" i="14"/>
  <c r="U130" i="14"/>
  <c r="U129" i="14"/>
  <c r="U128" i="14"/>
  <c r="U127" i="14"/>
  <c r="K7" i="7" l="1"/>
  <c r="L8" i="7" s="1"/>
  <c r="AC164" i="14"/>
  <c r="AB164" i="14"/>
  <c r="AP104" i="14"/>
  <c r="AO104" i="14"/>
  <c r="AN104" i="14"/>
  <c r="BZ96" i="14"/>
  <c r="AG127" i="14"/>
  <c r="Y127" i="14"/>
  <c r="AC127" i="14" s="1"/>
  <c r="W107" i="14"/>
  <c r="V107" i="14"/>
  <c r="U107" i="14"/>
  <c r="Y107" i="14" s="1"/>
  <c r="G65" i="14"/>
  <c r="K63" i="14"/>
  <c r="K69" i="14"/>
  <c r="E85" i="14"/>
  <c r="U203" i="14"/>
  <c r="U204" i="14"/>
  <c r="U205" i="14"/>
  <c r="U206" i="14"/>
  <c r="U207" i="14"/>
  <c r="U208" i="14"/>
  <c r="U209" i="14"/>
  <c r="U210" i="14"/>
  <c r="U211" i="14"/>
  <c r="U212" i="14"/>
  <c r="U213" i="14"/>
  <c r="U214" i="14"/>
  <c r="C237" i="14"/>
  <c r="BP132" i="14"/>
  <c r="DI122" i="14"/>
  <c r="DJ122" i="14"/>
  <c r="DK122" i="14"/>
  <c r="DL122" i="14"/>
  <c r="CZ117" i="14"/>
  <c r="DA117" i="14"/>
  <c r="DB117" i="14"/>
  <c r="Y203" i="14"/>
  <c r="AC165" i="14"/>
  <c r="AC166" i="14"/>
  <c r="AC167" i="14"/>
  <c r="AC168" i="14"/>
  <c r="AC169" i="14"/>
  <c r="AC170" i="14"/>
  <c r="AC171" i="14"/>
  <c r="AC172" i="14"/>
  <c r="AC173" i="14"/>
  <c r="AC174" i="14"/>
  <c r="AC175" i="14"/>
  <c r="AB165" i="14"/>
  <c r="AB166" i="14"/>
  <c r="AB167" i="14"/>
  <c r="AB168" i="14"/>
  <c r="AB169" i="14"/>
  <c r="AB170" i="14"/>
  <c r="AB171" i="14"/>
  <c r="AB172" i="14"/>
  <c r="AB173" i="14"/>
  <c r="AB174" i="14"/>
  <c r="AB175" i="14"/>
  <c r="K8" i="7"/>
  <c r="L9" i="7" l="1"/>
  <c r="M7" i="7"/>
  <c r="M8" i="7"/>
  <c r="U215" i="14"/>
  <c r="C234" i="14"/>
  <c r="AN202" i="14"/>
  <c r="AM202" i="14"/>
  <c r="W200" i="14"/>
  <c r="V200" i="14"/>
  <c r="K9" i="7"/>
  <c r="N7" i="7"/>
  <c r="N8" i="7"/>
  <c r="P1" i="7" l="1"/>
  <c r="P2" i="7"/>
  <c r="L10" i="7"/>
  <c r="O8" i="7"/>
  <c r="O7" i="7"/>
  <c r="M9" i="7"/>
  <c r="V209" i="14"/>
  <c r="V204" i="14"/>
  <c r="V212" i="14"/>
  <c r="V207" i="14"/>
  <c r="V210" i="14"/>
  <c r="V206" i="14"/>
  <c r="V205" i="14"/>
  <c r="V213" i="14"/>
  <c r="V214" i="14"/>
  <c r="V208" i="14"/>
  <c r="V203" i="14"/>
  <c r="V211" i="14"/>
  <c r="W206" i="14"/>
  <c r="W214" i="14"/>
  <c r="W209" i="14"/>
  <c r="W204" i="14"/>
  <c r="W212" i="14"/>
  <c r="W207" i="14"/>
  <c r="W211" i="14"/>
  <c r="W210" i="14"/>
  <c r="W203" i="14"/>
  <c r="W205" i="14"/>
  <c r="W213" i="14"/>
  <c r="W208" i="14"/>
  <c r="D32" i="13"/>
  <c r="T7" i="13" s="1"/>
  <c r="K202" i="14"/>
  <c r="G202" i="14"/>
  <c r="I202" i="14"/>
  <c r="G201" i="14"/>
  <c r="U200" i="14" s="1"/>
  <c r="I201" i="14"/>
  <c r="G124" i="14"/>
  <c r="AI128" i="14"/>
  <c r="AI129" i="14"/>
  <c r="AI130" i="14"/>
  <c r="AI131" i="14"/>
  <c r="AI132" i="14"/>
  <c r="AI133" i="14"/>
  <c r="AI134" i="14"/>
  <c r="AI135" i="14"/>
  <c r="AI136" i="14"/>
  <c r="AI137" i="14"/>
  <c r="AI138" i="14"/>
  <c r="B123" i="14"/>
  <c r="B122" i="14"/>
  <c r="D29" i="13"/>
  <c r="E29" i="13"/>
  <c r="K10" i="7"/>
  <c r="N9" i="7"/>
  <c r="L11" i="7" l="1"/>
  <c r="P3" i="7"/>
  <c r="O9" i="7"/>
  <c r="M10" i="7"/>
  <c r="T8" i="13"/>
  <c r="V8" i="13" s="1"/>
  <c r="V215" i="14"/>
  <c r="W215" i="14"/>
  <c r="C238" i="14"/>
  <c r="V7" i="13"/>
  <c r="D33" i="13" s="1"/>
  <c r="D34" i="13" s="1"/>
  <c r="K11" i="7"/>
  <c r="N10" i="7"/>
  <c r="L12" i="7" l="1"/>
  <c r="P4" i="7"/>
  <c r="O10" i="7"/>
  <c r="M11" i="7"/>
  <c r="C38" i="13"/>
  <c r="D39" i="13"/>
  <c r="O124" i="14"/>
  <c r="Q124" i="14"/>
  <c r="S124" i="14"/>
  <c r="K124" i="14"/>
  <c r="G122" i="14"/>
  <c r="K12" i="7"/>
  <c r="N11" i="7"/>
  <c r="L13" i="7" l="1"/>
  <c r="M12" i="7"/>
  <c r="P5" i="7"/>
  <c r="O11" i="7"/>
  <c r="O122" i="14"/>
  <c r="K13" i="7"/>
  <c r="N12" i="7"/>
  <c r="L14" i="7" l="1"/>
  <c r="P6" i="7"/>
  <c r="O12" i="7"/>
  <c r="M13" i="7"/>
  <c r="Y204" i="14"/>
  <c r="Y205" i="14"/>
  <c r="Y206" i="14"/>
  <c r="Y207" i="14"/>
  <c r="Y208" i="14"/>
  <c r="Y209" i="14"/>
  <c r="Y210" i="14"/>
  <c r="Y211" i="14"/>
  <c r="Y212" i="14"/>
  <c r="Y213" i="14"/>
  <c r="Y214" i="14"/>
  <c r="B143" i="14"/>
  <c r="B202" i="14"/>
  <c r="B179" i="14"/>
  <c r="U164" i="14"/>
  <c r="W161" i="14"/>
  <c r="W164" i="14" s="1"/>
  <c r="V161" i="14"/>
  <c r="V164" i="14" s="1"/>
  <c r="U147" i="14"/>
  <c r="V147" i="14"/>
  <c r="W147" i="14"/>
  <c r="AL148" i="14" s="1"/>
  <c r="U148" i="14"/>
  <c r="V148" i="14"/>
  <c r="W148" i="14"/>
  <c r="U149" i="14"/>
  <c r="V149" i="14"/>
  <c r="W149" i="14"/>
  <c r="U150" i="14"/>
  <c r="V150" i="14"/>
  <c r="W150" i="14"/>
  <c r="U151" i="14"/>
  <c r="V151" i="14"/>
  <c r="W151" i="14"/>
  <c r="U152" i="14"/>
  <c r="V152" i="14"/>
  <c r="W152" i="14"/>
  <c r="U153" i="14"/>
  <c r="V153" i="14"/>
  <c r="W153" i="14"/>
  <c r="U154" i="14"/>
  <c r="V154" i="14"/>
  <c r="W154" i="14"/>
  <c r="U155" i="14"/>
  <c r="V155" i="14"/>
  <c r="W155" i="14"/>
  <c r="U156" i="14"/>
  <c r="V156" i="14"/>
  <c r="W156" i="14"/>
  <c r="U157" i="14"/>
  <c r="V157" i="14"/>
  <c r="W157" i="14"/>
  <c r="W146" i="14"/>
  <c r="AL147" i="14" s="1"/>
  <c r="V146" i="14"/>
  <c r="U146" i="14"/>
  <c r="G126" i="14"/>
  <c r="EC109" i="14"/>
  <c r="EC110" i="14" s="1"/>
  <c r="U108" i="14"/>
  <c r="V108" i="14"/>
  <c r="Z108" i="14" s="1"/>
  <c r="W108" i="14"/>
  <c r="AA108" i="14" s="1"/>
  <c r="U109" i="14"/>
  <c r="V109" i="14"/>
  <c r="Z109" i="14" s="1"/>
  <c r="W109" i="14"/>
  <c r="AA109" i="14" s="1"/>
  <c r="U110" i="14"/>
  <c r="V110" i="14"/>
  <c r="Z110" i="14" s="1"/>
  <c r="W110" i="14"/>
  <c r="AA110" i="14" s="1"/>
  <c r="U111" i="14"/>
  <c r="V111" i="14"/>
  <c r="Z111" i="14" s="1"/>
  <c r="W111" i="14"/>
  <c r="AA111" i="14" s="1"/>
  <c r="U112" i="14"/>
  <c r="V112" i="14"/>
  <c r="Z112" i="14" s="1"/>
  <c r="W112" i="14"/>
  <c r="AA112" i="14" s="1"/>
  <c r="U113" i="14"/>
  <c r="V113" i="14"/>
  <c r="Z113" i="14" s="1"/>
  <c r="W113" i="14"/>
  <c r="AA113" i="14" s="1"/>
  <c r="U114" i="14"/>
  <c r="V114" i="14"/>
  <c r="Z114" i="14" s="1"/>
  <c r="W114" i="14"/>
  <c r="AA114" i="14" s="1"/>
  <c r="U115" i="14"/>
  <c r="V115" i="14"/>
  <c r="Z115" i="14" s="1"/>
  <c r="W115" i="14"/>
  <c r="AA115" i="14" s="1"/>
  <c r="U116" i="14"/>
  <c r="V116" i="14"/>
  <c r="Z116" i="14" s="1"/>
  <c r="W116" i="14"/>
  <c r="AA116" i="14" s="1"/>
  <c r="U117" i="14"/>
  <c r="V117" i="14"/>
  <c r="Z117" i="14" s="1"/>
  <c r="W117" i="14"/>
  <c r="AA117" i="14" s="1"/>
  <c r="U118" i="14"/>
  <c r="V118" i="14"/>
  <c r="Z118" i="14" s="1"/>
  <c r="W118" i="14"/>
  <c r="AA118" i="14" s="1"/>
  <c r="AO105" i="14"/>
  <c r="AP105" i="14"/>
  <c r="AO106" i="14"/>
  <c r="AP106" i="14"/>
  <c r="AO107" i="14"/>
  <c r="AP107" i="14"/>
  <c r="AO108" i="14"/>
  <c r="AP108" i="14"/>
  <c r="AO109" i="14"/>
  <c r="AP109" i="14"/>
  <c r="AO110" i="14"/>
  <c r="AP110" i="14"/>
  <c r="AO111" i="14"/>
  <c r="AP111" i="14"/>
  <c r="AO112" i="14"/>
  <c r="AP112" i="14"/>
  <c r="AO113" i="14"/>
  <c r="AP113" i="14"/>
  <c r="AO114" i="14"/>
  <c r="AP114" i="14"/>
  <c r="AO115" i="14"/>
  <c r="AP115" i="14"/>
  <c r="I104" i="14"/>
  <c r="K14" i="7"/>
  <c r="N13" i="7"/>
  <c r="L15" i="7" l="1"/>
  <c r="P7" i="7"/>
  <c r="O13" i="7"/>
  <c r="M14" i="7"/>
  <c r="AM113" i="14"/>
  <c r="AM111" i="14"/>
  <c r="AM109" i="14"/>
  <c r="AM112" i="14"/>
  <c r="AM115" i="14"/>
  <c r="AM107" i="14"/>
  <c r="AM114" i="14"/>
  <c r="AM106" i="14"/>
  <c r="AM108" i="14"/>
  <c r="AM105" i="14"/>
  <c r="AM110" i="14"/>
  <c r="D87" i="14"/>
  <c r="D57" i="14"/>
  <c r="D36" i="14"/>
  <c r="D28" i="14"/>
  <c r="K15" i="7"/>
  <c r="N14" i="7"/>
  <c r="L16" i="7" l="1"/>
  <c r="P8" i="7"/>
  <c r="O14" i="7"/>
  <c r="M15" i="7"/>
  <c r="Y201" i="14"/>
  <c r="W166" i="14"/>
  <c r="AN166" i="14" s="1"/>
  <c r="V165" i="14"/>
  <c r="AM165" i="14" s="1"/>
  <c r="K201" i="14"/>
  <c r="K161" i="14"/>
  <c r="I161" i="14"/>
  <c r="G161" i="14"/>
  <c r="U161" i="14" s="1"/>
  <c r="AL163" i="14" s="1"/>
  <c r="AC162" i="14"/>
  <c r="U165" i="14"/>
  <c r="U166" i="14"/>
  <c r="U167" i="14"/>
  <c r="U168" i="14"/>
  <c r="U169" i="14"/>
  <c r="U170" i="14"/>
  <c r="U171" i="14"/>
  <c r="U172" i="14"/>
  <c r="U173" i="14"/>
  <c r="U174" i="14"/>
  <c r="U175" i="14"/>
  <c r="AB162" i="14"/>
  <c r="AA162" i="14"/>
  <c r="EX84" i="14"/>
  <c r="EW96" i="14"/>
  <c r="EX85" i="14"/>
  <c r="EX86" i="14"/>
  <c r="EX87" i="14"/>
  <c r="EX88" i="14"/>
  <c r="EX89" i="14"/>
  <c r="EX90" i="14"/>
  <c r="EX91" i="14"/>
  <c r="EX92" i="14"/>
  <c r="EX93" i="14"/>
  <c r="EX94" i="14"/>
  <c r="EX95" i="14"/>
  <c r="K16" i="7"/>
  <c r="N15" i="7"/>
  <c r="L17" i="7" l="1"/>
  <c r="P9" i="7"/>
  <c r="O15" i="7"/>
  <c r="M16" i="7"/>
  <c r="AN207" i="14"/>
  <c r="BL174" i="14"/>
  <c r="EX96" i="14"/>
  <c r="Y215" i="14"/>
  <c r="AM203" i="14"/>
  <c r="AM163" i="14"/>
  <c r="BM174" i="14" s="1"/>
  <c r="BM175" i="14" s="1"/>
  <c r="AC176" i="14"/>
  <c r="AB176" i="14"/>
  <c r="AN163" i="14"/>
  <c r="AM164" i="14"/>
  <c r="W173" i="14"/>
  <c r="AN173" i="14" s="1"/>
  <c r="W172" i="14"/>
  <c r="AN172" i="14" s="1"/>
  <c r="W171" i="14"/>
  <c r="AN171" i="14" s="1"/>
  <c r="W170" i="14"/>
  <c r="AN170" i="14" s="1"/>
  <c r="W165" i="14"/>
  <c r="W169" i="14"/>
  <c r="AN169" i="14" s="1"/>
  <c r="AN164" i="14"/>
  <c r="W168" i="14"/>
  <c r="AN168" i="14" s="1"/>
  <c r="W175" i="14"/>
  <c r="AN175" i="14" s="1"/>
  <c r="W167" i="14"/>
  <c r="AN167" i="14" s="1"/>
  <c r="W174" i="14"/>
  <c r="AN174" i="14" s="1"/>
  <c r="V171" i="14"/>
  <c r="AM171" i="14" s="1"/>
  <c r="V170" i="14"/>
  <c r="AM170" i="14" s="1"/>
  <c r="V169" i="14"/>
  <c r="AM169" i="14" s="1"/>
  <c r="V172" i="14"/>
  <c r="AM172" i="14" s="1"/>
  <c r="V168" i="14"/>
  <c r="AM168" i="14" s="1"/>
  <c r="V175" i="14"/>
  <c r="AM175" i="14" s="1"/>
  <c r="V167" i="14"/>
  <c r="AM167" i="14" s="1"/>
  <c r="V174" i="14"/>
  <c r="AM174" i="14" s="1"/>
  <c r="V166" i="14"/>
  <c r="AM166" i="14" s="1"/>
  <c r="V173" i="14"/>
  <c r="AM173" i="14" s="1"/>
  <c r="U176" i="14"/>
  <c r="D45" i="13"/>
  <c r="BL199" i="14"/>
  <c r="BL200" i="14" s="1"/>
  <c r="BM153" i="14"/>
  <c r="BL153" i="14"/>
  <c r="AO117" i="14"/>
  <c r="BZ93" i="14"/>
  <c r="BZ91" i="14"/>
  <c r="BS101" i="14"/>
  <c r="BT101" i="14" s="1"/>
  <c r="BS100" i="14"/>
  <c r="BT100" i="14" s="1"/>
  <c r="I181" i="14"/>
  <c r="K181" i="14"/>
  <c r="M181" i="14"/>
  <c r="O181" i="14"/>
  <c r="I182" i="14"/>
  <c r="K182" i="14"/>
  <c r="M182" i="14"/>
  <c r="O182" i="14"/>
  <c r="G182" i="14"/>
  <c r="G181" i="14"/>
  <c r="I143" i="14"/>
  <c r="K143" i="14"/>
  <c r="G143" i="14"/>
  <c r="U124" i="14"/>
  <c r="K104" i="14"/>
  <c r="G104" i="14"/>
  <c r="BN199" i="14"/>
  <c r="BM199" i="14"/>
  <c r="BM200" i="14" s="1"/>
  <c r="K17" i="7"/>
  <c r="N16" i="7"/>
  <c r="L18" i="7" l="1"/>
  <c r="P10" i="7"/>
  <c r="O16" i="7"/>
  <c r="M17" i="7"/>
  <c r="AN165" i="14"/>
  <c r="AN176" i="14" s="1"/>
  <c r="AN177" i="14" s="1"/>
  <c r="W176" i="14"/>
  <c r="AN209" i="14"/>
  <c r="BN209" i="14" s="1"/>
  <c r="AM210" i="14"/>
  <c r="BM210" i="14" s="1"/>
  <c r="AN214" i="14"/>
  <c r="BN214" i="14" s="1"/>
  <c r="AM207" i="14"/>
  <c r="BM207" i="14" s="1"/>
  <c r="BM203" i="14"/>
  <c r="AN213" i="14"/>
  <c r="BN213" i="14" s="1"/>
  <c r="AN206" i="14"/>
  <c r="BN206" i="14" s="1"/>
  <c r="AM212" i="14"/>
  <c r="BM212" i="14" s="1"/>
  <c r="AN203" i="14"/>
  <c r="AN205" i="14"/>
  <c r="BN205" i="14" s="1"/>
  <c r="AN211" i="14"/>
  <c r="BN211" i="14" s="1"/>
  <c r="AM204" i="14"/>
  <c r="BM204" i="14" s="1"/>
  <c r="AN210" i="14"/>
  <c r="BN210" i="14" s="1"/>
  <c r="AN208" i="14"/>
  <c r="BN208" i="14" s="1"/>
  <c r="AM209" i="14"/>
  <c r="BM209" i="14" s="1"/>
  <c r="AM208" i="14"/>
  <c r="BM208" i="14" s="1"/>
  <c r="AM214" i="14"/>
  <c r="BM214" i="14" s="1"/>
  <c r="AN212" i="14"/>
  <c r="BN212" i="14" s="1"/>
  <c r="AM213" i="14"/>
  <c r="BM213" i="14" s="1"/>
  <c r="AM206" i="14"/>
  <c r="BM206" i="14" s="1"/>
  <c r="AN204" i="14"/>
  <c r="BN204" i="14" s="1"/>
  <c r="AM205" i="14"/>
  <c r="BM205" i="14" s="1"/>
  <c r="AM211" i="14"/>
  <c r="BM211" i="14" s="1"/>
  <c r="BL177" i="14"/>
  <c r="BL175" i="14"/>
  <c r="BN202" i="14"/>
  <c r="BN200" i="14"/>
  <c r="BN201" i="14"/>
  <c r="BM201" i="14"/>
  <c r="BM202" i="14"/>
  <c r="BN207" i="14"/>
  <c r="AM176" i="14"/>
  <c r="AM177" i="14" s="1"/>
  <c r="BM177" i="14"/>
  <c r="BL176" i="14"/>
  <c r="AX127" i="14"/>
  <c r="AY127" i="14"/>
  <c r="AX105" i="14" s="1"/>
  <c r="AZ127" i="14"/>
  <c r="AY105" i="14" s="1"/>
  <c r="AX128" i="14"/>
  <c r="AY128" i="14"/>
  <c r="AX106" i="14" s="1"/>
  <c r="AZ128" i="14"/>
  <c r="AY106" i="14" s="1"/>
  <c r="AX129" i="14"/>
  <c r="AY129" i="14"/>
  <c r="AX107" i="14" s="1"/>
  <c r="AZ129" i="14"/>
  <c r="AY107" i="14" s="1"/>
  <c r="AX130" i="14"/>
  <c r="AY130" i="14"/>
  <c r="AX108" i="14" s="1"/>
  <c r="AZ130" i="14"/>
  <c r="AY108" i="14" s="1"/>
  <c r="AX131" i="14"/>
  <c r="AY131" i="14"/>
  <c r="AX109" i="14" s="1"/>
  <c r="AZ131" i="14"/>
  <c r="AY109" i="14" s="1"/>
  <c r="AX132" i="14"/>
  <c r="AY132" i="14"/>
  <c r="AX110" i="14" s="1"/>
  <c r="AZ132" i="14"/>
  <c r="AY110" i="14" s="1"/>
  <c r="AX133" i="14"/>
  <c r="AY133" i="14"/>
  <c r="AX111" i="14" s="1"/>
  <c r="AZ133" i="14"/>
  <c r="AY111" i="14" s="1"/>
  <c r="AX134" i="14"/>
  <c r="AY134" i="14"/>
  <c r="AX112" i="14" s="1"/>
  <c r="AZ134" i="14"/>
  <c r="AY112" i="14" s="1"/>
  <c r="AX135" i="14"/>
  <c r="AY135" i="14"/>
  <c r="AX113" i="14" s="1"/>
  <c r="AZ135" i="14"/>
  <c r="AY113" i="14" s="1"/>
  <c r="AX136" i="14"/>
  <c r="AY136" i="14"/>
  <c r="AX114" i="14" s="1"/>
  <c r="AZ136" i="14"/>
  <c r="AY114" i="14" s="1"/>
  <c r="AX137" i="14"/>
  <c r="AY137" i="14"/>
  <c r="AX115" i="14" s="1"/>
  <c r="AZ137" i="14"/>
  <c r="AY115" i="14" s="1"/>
  <c r="AZ126" i="14"/>
  <c r="AY126" i="14"/>
  <c r="AX104" i="14" s="1"/>
  <c r="AX126" i="14"/>
  <c r="AP126" i="14"/>
  <c r="AO126" i="14"/>
  <c r="AN126" i="14"/>
  <c r="AP139" i="14"/>
  <c r="AO139" i="14"/>
  <c r="AN127" i="14"/>
  <c r="AO127" i="14"/>
  <c r="AP127" i="14"/>
  <c r="AN128" i="14"/>
  <c r="AO128" i="14"/>
  <c r="AP128" i="14"/>
  <c r="AO129" i="14"/>
  <c r="AP129" i="14"/>
  <c r="AO130" i="14"/>
  <c r="AP130" i="14"/>
  <c r="AO131" i="14"/>
  <c r="AP131" i="14"/>
  <c r="AO132" i="14"/>
  <c r="AP132" i="14"/>
  <c r="AN133" i="14"/>
  <c r="AO133" i="14"/>
  <c r="AP133" i="14"/>
  <c r="AO134" i="14"/>
  <c r="AP134" i="14"/>
  <c r="AN135" i="14"/>
  <c r="AO135" i="14"/>
  <c r="AP135" i="14"/>
  <c r="AO136" i="14"/>
  <c r="AP136" i="14"/>
  <c r="AO137" i="14"/>
  <c r="AP137" i="14"/>
  <c r="AA129" i="14"/>
  <c r="AE129" i="14" s="1"/>
  <c r="Z128" i="14"/>
  <c r="AA128" i="14"/>
  <c r="AE128" i="14" s="1"/>
  <c r="Z129" i="14"/>
  <c r="Z130" i="14"/>
  <c r="AA130" i="14"/>
  <c r="AE130" i="14" s="1"/>
  <c r="AN129" i="14" s="1"/>
  <c r="Z131" i="14"/>
  <c r="AA131" i="14"/>
  <c r="AE131" i="14" s="1"/>
  <c r="AN130" i="14" s="1"/>
  <c r="Z132" i="14"/>
  <c r="AA132" i="14"/>
  <c r="AE132" i="14" s="1"/>
  <c r="AN131" i="14" s="1"/>
  <c r="Z133" i="14"/>
  <c r="AA133" i="14"/>
  <c r="AE133" i="14" s="1"/>
  <c r="AN132" i="14" s="1"/>
  <c r="Z134" i="14"/>
  <c r="AA134" i="14"/>
  <c r="AE134" i="14" s="1"/>
  <c r="Z135" i="14"/>
  <c r="AA135" i="14"/>
  <c r="AE135" i="14" s="1"/>
  <c r="AN134" i="14" s="1"/>
  <c r="Z136" i="14"/>
  <c r="AA136" i="14"/>
  <c r="AE136" i="14" s="1"/>
  <c r="Z137" i="14"/>
  <c r="AA137" i="14"/>
  <c r="AE137" i="14" s="1"/>
  <c r="AN136" i="14" s="1"/>
  <c r="Z138" i="14"/>
  <c r="AA138" i="14"/>
  <c r="AE138" i="14" s="1"/>
  <c r="AN137" i="14" s="1"/>
  <c r="AA127" i="14"/>
  <c r="Z127" i="14"/>
  <c r="K18" i="7"/>
  <c r="N17" i="7"/>
  <c r="L19" i="7" l="1"/>
  <c r="P11" i="7"/>
  <c r="O17" i="7"/>
  <c r="M18" i="7"/>
  <c r="AX116" i="14"/>
  <c r="AN215" i="14"/>
  <c r="BN203" i="14"/>
  <c r="AE127" i="14"/>
  <c r="AL126" i="14" s="1"/>
  <c r="AI127" i="14"/>
  <c r="AD135" i="14"/>
  <c r="AM134" i="14" s="1"/>
  <c r="AH135" i="14"/>
  <c r="AD131" i="14"/>
  <c r="AM130" i="14" s="1"/>
  <c r="AH131" i="14"/>
  <c r="AD138" i="14"/>
  <c r="AM137" i="14" s="1"/>
  <c r="AH138" i="14"/>
  <c r="AD134" i="14"/>
  <c r="AM133" i="14" s="1"/>
  <c r="AH134" i="14"/>
  <c r="AD130" i="14"/>
  <c r="AM129" i="14" s="1"/>
  <c r="AH130" i="14"/>
  <c r="AD129" i="14"/>
  <c r="AM128" i="14" s="1"/>
  <c r="AH129" i="14"/>
  <c r="AD137" i="14"/>
  <c r="AM136" i="14" s="1"/>
  <c r="AH137" i="14"/>
  <c r="AD133" i="14"/>
  <c r="AM132" i="14" s="1"/>
  <c r="AH133" i="14"/>
  <c r="AD128" i="14"/>
  <c r="AM127" i="14" s="1"/>
  <c r="AH128" i="14"/>
  <c r="AD127" i="14"/>
  <c r="AH127" i="14"/>
  <c r="AD136" i="14"/>
  <c r="AM135" i="14" s="1"/>
  <c r="AH136" i="14"/>
  <c r="AD132" i="14"/>
  <c r="AM131" i="14" s="1"/>
  <c r="AH132" i="14"/>
  <c r="BN105" i="14"/>
  <c r="BN106" i="14"/>
  <c r="BN107" i="14"/>
  <c r="BN108" i="14"/>
  <c r="BN109" i="14"/>
  <c r="BN110" i="14"/>
  <c r="BN111" i="14"/>
  <c r="BN112" i="14"/>
  <c r="BN113" i="14"/>
  <c r="BN114" i="14"/>
  <c r="BN115" i="14"/>
  <c r="BN104" i="14"/>
  <c r="Q162" i="14"/>
  <c r="U186" i="14"/>
  <c r="V186" i="14"/>
  <c r="W186" i="14"/>
  <c r="X186" i="14"/>
  <c r="Y186" i="14"/>
  <c r="U187" i="14"/>
  <c r="V187" i="14"/>
  <c r="W187" i="14"/>
  <c r="X187" i="14"/>
  <c r="Y187" i="14"/>
  <c r="U188" i="14"/>
  <c r="V188" i="14"/>
  <c r="W188" i="14"/>
  <c r="X188" i="14"/>
  <c r="Y188" i="14"/>
  <c r="U189" i="14"/>
  <c r="V189" i="14"/>
  <c r="W189" i="14"/>
  <c r="X189" i="14"/>
  <c r="Y189" i="14"/>
  <c r="U190" i="14"/>
  <c r="V190" i="14"/>
  <c r="W190" i="14"/>
  <c r="X190" i="14"/>
  <c r="Y190" i="14"/>
  <c r="U191" i="14"/>
  <c r="V191" i="14"/>
  <c r="W191" i="14"/>
  <c r="X191" i="14"/>
  <c r="Y191" i="14"/>
  <c r="U192" i="14"/>
  <c r="V192" i="14"/>
  <c r="W192" i="14"/>
  <c r="X192" i="14"/>
  <c r="Y192" i="14"/>
  <c r="U193" i="14"/>
  <c r="V193" i="14"/>
  <c r="W193" i="14"/>
  <c r="X193" i="14"/>
  <c r="Y193" i="14"/>
  <c r="U194" i="14"/>
  <c r="V194" i="14"/>
  <c r="W194" i="14"/>
  <c r="X194" i="14"/>
  <c r="Y194" i="14"/>
  <c r="U195" i="14"/>
  <c r="V195" i="14"/>
  <c r="W195" i="14"/>
  <c r="X195" i="14"/>
  <c r="Y195" i="14"/>
  <c r="U196" i="14"/>
  <c r="V196" i="14"/>
  <c r="W196" i="14"/>
  <c r="X196" i="14"/>
  <c r="Y196" i="14"/>
  <c r="Y185" i="14"/>
  <c r="X185" i="14"/>
  <c r="W185" i="14"/>
  <c r="V185" i="14"/>
  <c r="U185" i="14"/>
  <c r="U181" i="14"/>
  <c r="V181" i="14"/>
  <c r="W181" i="14"/>
  <c r="X181" i="14"/>
  <c r="Y181" i="14"/>
  <c r="U182" i="14"/>
  <c r="V182" i="14"/>
  <c r="W182" i="14"/>
  <c r="X182" i="14"/>
  <c r="Y182" i="14"/>
  <c r="V180" i="14"/>
  <c r="W180" i="14"/>
  <c r="X180" i="14"/>
  <c r="Y180" i="14"/>
  <c r="U180" i="14"/>
  <c r="AM148" i="14"/>
  <c r="AM149" i="14"/>
  <c r="AM150" i="14"/>
  <c r="AM151" i="14"/>
  <c r="AM152" i="14"/>
  <c r="AM153" i="14"/>
  <c r="AM154" i="14"/>
  <c r="AM155" i="14"/>
  <c r="AM156" i="14"/>
  <c r="AM157" i="14"/>
  <c r="AM158" i="14"/>
  <c r="AM147" i="14"/>
  <c r="AL155" i="14"/>
  <c r="O162" i="14"/>
  <c r="K162" i="14"/>
  <c r="I162" i="14"/>
  <c r="G162" i="14"/>
  <c r="K144" i="14"/>
  <c r="I144" i="14"/>
  <c r="G144" i="14"/>
  <c r="K105" i="14"/>
  <c r="I105" i="14"/>
  <c r="G105" i="14"/>
  <c r="K125" i="14"/>
  <c r="I125" i="14"/>
  <c r="G125" i="14"/>
  <c r="BL106" i="14"/>
  <c r="BL107" i="14"/>
  <c r="BL110" i="14"/>
  <c r="BL111" i="14"/>
  <c r="BL114" i="14"/>
  <c r="BL115" i="14"/>
  <c r="AA107" i="14"/>
  <c r="AM104" i="14" s="1"/>
  <c r="Z107" i="14"/>
  <c r="AL104" i="14" s="1"/>
  <c r="BK104" i="14" s="1"/>
  <c r="BO106" i="14"/>
  <c r="BO107" i="14"/>
  <c r="BO108" i="14"/>
  <c r="BO110" i="14"/>
  <c r="BO111" i="14"/>
  <c r="BO114" i="14"/>
  <c r="C107" i="14"/>
  <c r="BH183" i="14"/>
  <c r="BG183" i="14"/>
  <c r="BF183" i="14"/>
  <c r="BE183" i="14"/>
  <c r="BD183" i="14"/>
  <c r="BC183" i="14"/>
  <c r="BB183" i="14"/>
  <c r="BA183" i="14"/>
  <c r="AZ183" i="14"/>
  <c r="AY183" i="14"/>
  <c r="AX183" i="14"/>
  <c r="BP129" i="14"/>
  <c r="BO129" i="14"/>
  <c r="BL137" i="14"/>
  <c r="BL135" i="14"/>
  <c r="E107" i="14"/>
  <c r="BZ94" i="14"/>
  <c r="BZ92" i="14"/>
  <c r="K19" i="7"/>
  <c r="N18" i="7"/>
  <c r="L20" i="7" l="1"/>
  <c r="P12" i="7"/>
  <c r="O18" i="7"/>
  <c r="M19" i="7"/>
  <c r="BZ97" i="14"/>
  <c r="BZ98" i="14" s="1"/>
  <c r="AM126" i="14"/>
  <c r="AM159" i="14"/>
  <c r="AR104" i="14"/>
  <c r="AQ104" i="14"/>
  <c r="BL138" i="14"/>
  <c r="BL139" i="14" s="1"/>
  <c r="Y133" i="14"/>
  <c r="Y113" i="14"/>
  <c r="Y131" i="14"/>
  <c r="Y111" i="14"/>
  <c r="Y134" i="14"/>
  <c r="Y114" i="14"/>
  <c r="Y132" i="14"/>
  <c r="Y112" i="14"/>
  <c r="Y130" i="14"/>
  <c r="Y110" i="14"/>
  <c r="AL107" i="14" s="1"/>
  <c r="Y138" i="14"/>
  <c r="Y118" i="14"/>
  <c r="C127" i="14"/>
  <c r="C204" i="14"/>
  <c r="Y137" i="14"/>
  <c r="Y117" i="14"/>
  <c r="Y129" i="14"/>
  <c r="Y109" i="14"/>
  <c r="AL106" i="14" s="1"/>
  <c r="Y128" i="14"/>
  <c r="Y108" i="14"/>
  <c r="AL105" i="14" s="1"/>
  <c r="Y136" i="14"/>
  <c r="Y116" i="14"/>
  <c r="Y135" i="14"/>
  <c r="Y115" i="14"/>
  <c r="E127" i="14"/>
  <c r="EC113" i="14" s="1"/>
  <c r="EC114" i="14" s="1"/>
  <c r="E204" i="14"/>
  <c r="EC127" i="14" s="1"/>
  <c r="EC128" i="14" s="1"/>
  <c r="BL104" i="14"/>
  <c r="BN180" i="14"/>
  <c r="BL154" i="14"/>
  <c r="BL155" i="14"/>
  <c r="AX184" i="14"/>
  <c r="AS184" i="14" s="1"/>
  <c r="AL157" i="14"/>
  <c r="BL164" i="14" s="1"/>
  <c r="AL149" i="14"/>
  <c r="BE185" i="14"/>
  <c r="AO185" i="14" s="1"/>
  <c r="AO148" i="14" s="1"/>
  <c r="BB186" i="14"/>
  <c r="AL186" i="14" s="1"/>
  <c r="AT128" i="14" s="1"/>
  <c r="AY187" i="14"/>
  <c r="AT187" i="14" s="1"/>
  <c r="BG187" i="14"/>
  <c r="AQ187" i="14" s="1"/>
  <c r="BD188" i="14"/>
  <c r="AN188" i="14" s="1"/>
  <c r="BA189" i="14"/>
  <c r="AV189" i="14" s="1"/>
  <c r="AX190" i="14"/>
  <c r="AS190" i="14" s="1"/>
  <c r="BF190" i="14"/>
  <c r="AP190" i="14" s="1"/>
  <c r="BC191" i="14"/>
  <c r="AM191" i="14" s="1"/>
  <c r="AS111" i="14" s="1"/>
  <c r="AZ192" i="14"/>
  <c r="AU192" i="14" s="1"/>
  <c r="BH192" i="14"/>
  <c r="AR192" i="14" s="1"/>
  <c r="BE193" i="14"/>
  <c r="AO193" i="14" s="1"/>
  <c r="AO156" i="14" s="1"/>
  <c r="BB194" i="14"/>
  <c r="AL194" i="14" s="1"/>
  <c r="AT136" i="14" s="1"/>
  <c r="AY195" i="14"/>
  <c r="AT195" i="14" s="1"/>
  <c r="BG195" i="14"/>
  <c r="AQ195" i="14" s="1"/>
  <c r="AX185" i="14"/>
  <c r="AS185" i="14" s="1"/>
  <c r="BF185" i="14"/>
  <c r="AP185" i="14" s="1"/>
  <c r="BC186" i="14"/>
  <c r="AM186" i="14" s="1"/>
  <c r="AS106" i="14" s="1"/>
  <c r="AZ187" i="14"/>
  <c r="AU187" i="14" s="1"/>
  <c r="BH187" i="14"/>
  <c r="AR187" i="14" s="1"/>
  <c r="BE188" i="14"/>
  <c r="AO188" i="14" s="1"/>
  <c r="AO151" i="14" s="1"/>
  <c r="BB189" i="14"/>
  <c r="AL189" i="14" s="1"/>
  <c r="AT131" i="14" s="1"/>
  <c r="AY190" i="14"/>
  <c r="AT190" i="14" s="1"/>
  <c r="BG190" i="14"/>
  <c r="AQ190" i="14" s="1"/>
  <c r="BD191" i="14"/>
  <c r="AN191" i="14" s="1"/>
  <c r="BA192" i="14"/>
  <c r="AV192" i="14" s="1"/>
  <c r="AX193" i="14"/>
  <c r="AS193" i="14" s="1"/>
  <c r="BF193" i="14"/>
  <c r="AP193" i="14" s="1"/>
  <c r="BC194" i="14"/>
  <c r="AM194" i="14" s="1"/>
  <c r="AS114" i="14" s="1"/>
  <c r="AZ195" i="14"/>
  <c r="AU195" i="14" s="1"/>
  <c r="BH195" i="14"/>
  <c r="AR195" i="14" s="1"/>
  <c r="AY185" i="14"/>
  <c r="AT185" i="14" s="1"/>
  <c r="BG185" i="14"/>
  <c r="AQ185" i="14" s="1"/>
  <c r="BD186" i="14"/>
  <c r="AN186" i="14" s="1"/>
  <c r="BA187" i="14"/>
  <c r="AV187" i="14" s="1"/>
  <c r="AX188" i="14"/>
  <c r="AS188" i="14" s="1"/>
  <c r="BF188" i="14"/>
  <c r="AP188" i="14" s="1"/>
  <c r="BC189" i="14"/>
  <c r="AM189" i="14" s="1"/>
  <c r="AS109" i="14" s="1"/>
  <c r="AZ190" i="14"/>
  <c r="AU190" i="14" s="1"/>
  <c r="BH190" i="14"/>
  <c r="AR190" i="14" s="1"/>
  <c r="BE191" i="14"/>
  <c r="AO191" i="14" s="1"/>
  <c r="AO154" i="14" s="1"/>
  <c r="BB192" i="14"/>
  <c r="AL192" i="14" s="1"/>
  <c r="AT134" i="14" s="1"/>
  <c r="AY193" i="14"/>
  <c r="AT193" i="14" s="1"/>
  <c r="BG193" i="14"/>
  <c r="AQ193" i="14" s="1"/>
  <c r="BD194" i="14"/>
  <c r="AN194" i="14" s="1"/>
  <c r="BA195" i="14"/>
  <c r="AV195" i="14" s="1"/>
  <c r="AZ184" i="14"/>
  <c r="AU184" i="14" s="1"/>
  <c r="AZ185" i="14"/>
  <c r="AU185" i="14" s="1"/>
  <c r="BH185" i="14"/>
  <c r="AR185" i="14" s="1"/>
  <c r="BE186" i="14"/>
  <c r="AO186" i="14" s="1"/>
  <c r="AO149" i="14" s="1"/>
  <c r="BB187" i="14"/>
  <c r="AL187" i="14" s="1"/>
  <c r="AT129" i="14" s="1"/>
  <c r="AY188" i="14"/>
  <c r="AT188" i="14" s="1"/>
  <c r="BG188" i="14"/>
  <c r="AQ188" i="14" s="1"/>
  <c r="BD189" i="14"/>
  <c r="AN189" i="14" s="1"/>
  <c r="BA190" i="14"/>
  <c r="AV190" i="14" s="1"/>
  <c r="AX191" i="14"/>
  <c r="AS191" i="14" s="1"/>
  <c r="BF191" i="14"/>
  <c r="AP191" i="14" s="1"/>
  <c r="BC192" i="14"/>
  <c r="AM192" i="14" s="1"/>
  <c r="AS112" i="14" s="1"/>
  <c r="AZ193" i="14"/>
  <c r="AU193" i="14" s="1"/>
  <c r="BH193" i="14"/>
  <c r="AR193" i="14" s="1"/>
  <c r="BE194" i="14"/>
  <c r="AO194" i="14" s="1"/>
  <c r="AO157" i="14" s="1"/>
  <c r="BB195" i="14"/>
  <c r="AL195" i="14" s="1"/>
  <c r="AT137" i="14" s="1"/>
  <c r="AY184" i="14"/>
  <c r="AT184" i="14" s="1"/>
  <c r="BC188" i="14"/>
  <c r="AM188" i="14" s="1"/>
  <c r="AS108" i="14" s="1"/>
  <c r="BB191" i="14"/>
  <c r="AL191" i="14" s="1"/>
  <c r="AT133" i="14" s="1"/>
  <c r="BG192" i="14"/>
  <c r="AQ192" i="14" s="1"/>
  <c r="AX195" i="14"/>
  <c r="AS195" i="14" s="1"/>
  <c r="BA185" i="14"/>
  <c r="AV185" i="14" s="1"/>
  <c r="AX186" i="14"/>
  <c r="AS186" i="14" s="1"/>
  <c r="BF186" i="14"/>
  <c r="AP186" i="14" s="1"/>
  <c r="BC187" i="14"/>
  <c r="AM187" i="14" s="1"/>
  <c r="AS107" i="14" s="1"/>
  <c r="AZ188" i="14"/>
  <c r="AU188" i="14" s="1"/>
  <c r="BH188" i="14"/>
  <c r="AR188" i="14" s="1"/>
  <c r="BE189" i="14"/>
  <c r="AO189" i="14" s="1"/>
  <c r="AO152" i="14" s="1"/>
  <c r="BB190" i="14"/>
  <c r="AL190" i="14" s="1"/>
  <c r="AT132" i="14" s="1"/>
  <c r="AY191" i="14"/>
  <c r="AT191" i="14" s="1"/>
  <c r="BG191" i="14"/>
  <c r="AQ191" i="14" s="1"/>
  <c r="BD192" i="14"/>
  <c r="AN192" i="14" s="1"/>
  <c r="BA193" i="14"/>
  <c r="AV193" i="14" s="1"/>
  <c r="AX194" i="14"/>
  <c r="AS194" i="14" s="1"/>
  <c r="BF194" i="14"/>
  <c r="AP194" i="14" s="1"/>
  <c r="BC195" i="14"/>
  <c r="AM195" i="14" s="1"/>
  <c r="AS115" i="14" s="1"/>
  <c r="BH186" i="14"/>
  <c r="AR186" i="14" s="1"/>
  <c r="BG189" i="14"/>
  <c r="AQ189" i="14" s="1"/>
  <c r="AX192" i="14"/>
  <c r="AS192" i="14" s="1"/>
  <c r="BC193" i="14"/>
  <c r="AM193" i="14" s="1"/>
  <c r="AS113" i="14" s="1"/>
  <c r="BH194" i="14"/>
  <c r="AR194" i="14" s="1"/>
  <c r="BF187" i="14"/>
  <c r="AP187" i="14" s="1"/>
  <c r="BH189" i="14"/>
  <c r="AR189" i="14" s="1"/>
  <c r="AY192" i="14"/>
  <c r="AT192" i="14" s="1"/>
  <c r="BA194" i="14"/>
  <c r="AV194" i="14" s="1"/>
  <c r="BB185" i="14"/>
  <c r="AL185" i="14" s="1"/>
  <c r="AT127" i="14" s="1"/>
  <c r="AY186" i="14"/>
  <c r="AT186" i="14" s="1"/>
  <c r="BG186" i="14"/>
  <c r="AQ186" i="14" s="1"/>
  <c r="BD187" i="14"/>
  <c r="AN187" i="14" s="1"/>
  <c r="BA188" i="14"/>
  <c r="AV188" i="14" s="1"/>
  <c r="AX189" i="14"/>
  <c r="AS189" i="14" s="1"/>
  <c r="BF189" i="14"/>
  <c r="AP189" i="14" s="1"/>
  <c r="BC190" i="14"/>
  <c r="AM190" i="14" s="1"/>
  <c r="AS110" i="14" s="1"/>
  <c r="AZ191" i="14"/>
  <c r="AU191" i="14" s="1"/>
  <c r="BH191" i="14"/>
  <c r="AR191" i="14" s="1"/>
  <c r="BE192" i="14"/>
  <c r="AO192" i="14" s="1"/>
  <c r="AO155" i="14" s="1"/>
  <c r="BB193" i="14"/>
  <c r="AL193" i="14" s="1"/>
  <c r="AT135" i="14" s="1"/>
  <c r="AY194" i="14"/>
  <c r="AT194" i="14" s="1"/>
  <c r="BG194" i="14"/>
  <c r="AQ194" i="14" s="1"/>
  <c r="BD195" i="14"/>
  <c r="AN195" i="14" s="1"/>
  <c r="BC185" i="14"/>
  <c r="AM185" i="14" s="1"/>
  <c r="AS105" i="14" s="1"/>
  <c r="AZ186" i="14"/>
  <c r="AU186" i="14" s="1"/>
  <c r="BE187" i="14"/>
  <c r="AO187" i="14" s="1"/>
  <c r="AO150" i="14" s="1"/>
  <c r="BB188" i="14"/>
  <c r="AL188" i="14" s="1"/>
  <c r="AT130" i="14" s="1"/>
  <c r="AY189" i="14"/>
  <c r="AT189" i="14" s="1"/>
  <c r="BD190" i="14"/>
  <c r="AN190" i="14" s="1"/>
  <c r="BA191" i="14"/>
  <c r="AV191" i="14" s="1"/>
  <c r="BF192" i="14"/>
  <c r="AP192" i="14" s="1"/>
  <c r="AZ194" i="14"/>
  <c r="AU194" i="14" s="1"/>
  <c r="BE195" i="14"/>
  <c r="AO195" i="14" s="1"/>
  <c r="AO158" i="14" s="1"/>
  <c r="BD185" i="14"/>
  <c r="AN185" i="14" s="1"/>
  <c r="BA186" i="14"/>
  <c r="AV186" i="14" s="1"/>
  <c r="AX187" i="14"/>
  <c r="AS187" i="14" s="1"/>
  <c r="AZ189" i="14"/>
  <c r="AU189" i="14" s="1"/>
  <c r="BE190" i="14"/>
  <c r="AO190" i="14" s="1"/>
  <c r="AO153" i="14" s="1"/>
  <c r="BD193" i="14"/>
  <c r="AN193" i="14" s="1"/>
  <c r="BF195" i="14"/>
  <c r="AP195" i="14" s="1"/>
  <c r="AL151" i="14"/>
  <c r="BL158" i="14" s="1"/>
  <c r="AL154" i="14"/>
  <c r="BL161" i="14" s="1"/>
  <c r="AL156" i="14"/>
  <c r="BL163" i="14" s="1"/>
  <c r="AL153" i="14"/>
  <c r="BL160" i="14" s="1"/>
  <c r="BL109" i="14"/>
  <c r="AL152" i="14"/>
  <c r="BL159" i="14" s="1"/>
  <c r="AL158" i="14"/>
  <c r="BL165" i="14" s="1"/>
  <c r="AL150" i="14"/>
  <c r="BL157" i="14" s="1"/>
  <c r="C164" i="14"/>
  <c r="C185" i="14"/>
  <c r="BL113" i="14"/>
  <c r="BL105" i="14"/>
  <c r="BL112" i="14"/>
  <c r="BO113" i="14"/>
  <c r="BO109" i="14"/>
  <c r="BO112" i="14"/>
  <c r="BO105" i="14"/>
  <c r="BO115" i="14"/>
  <c r="BL108" i="14"/>
  <c r="AO116" i="14"/>
  <c r="CP100" i="14" s="1"/>
  <c r="BA184" i="14"/>
  <c r="AV184" i="14" s="1"/>
  <c r="BE184" i="14"/>
  <c r="AO184" i="14" s="1"/>
  <c r="AO147" i="14" s="1"/>
  <c r="BF184" i="14"/>
  <c r="AP184" i="14" s="1"/>
  <c r="BG184" i="14"/>
  <c r="AQ184" i="14" s="1"/>
  <c r="BB184" i="14"/>
  <c r="AL184" i="14" s="1"/>
  <c r="BD184" i="14"/>
  <c r="AN184" i="14" s="1"/>
  <c r="E185" i="14"/>
  <c r="E164" i="14"/>
  <c r="Y164" i="14" s="1"/>
  <c r="Z164" i="14" s="1"/>
  <c r="AA164" i="14" s="1"/>
  <c r="E146" i="14"/>
  <c r="EC117" i="14" s="1"/>
  <c r="EC118" i="14" s="1"/>
  <c r="AW137" i="14"/>
  <c r="AV115" i="14" s="1"/>
  <c r="AW127" i="14"/>
  <c r="AV105" i="14" s="1"/>
  <c r="BM163" i="14"/>
  <c r="C146" i="14"/>
  <c r="Z139" i="14"/>
  <c r="AE139" i="14"/>
  <c r="AD139" i="14"/>
  <c r="AA139" i="14"/>
  <c r="BL162" i="14"/>
  <c r="BM187" i="14"/>
  <c r="Y197" i="14"/>
  <c r="AY138" i="14"/>
  <c r="AY139" i="14" s="1"/>
  <c r="AX117" i="14" s="1"/>
  <c r="BH184" i="14"/>
  <c r="AR184" i="14" s="1"/>
  <c r="X197" i="14"/>
  <c r="BS115" i="14"/>
  <c r="BT115" i="14" s="1"/>
  <c r="BU115" i="14" s="1"/>
  <c r="BV115" i="14" s="1"/>
  <c r="BS113" i="14"/>
  <c r="BT113" i="14" s="1"/>
  <c r="BU113" i="14" s="1"/>
  <c r="BV113" i="14" s="1"/>
  <c r="BS111" i="14"/>
  <c r="BT111" i="14" s="1"/>
  <c r="BU111" i="14" s="1"/>
  <c r="BV111" i="14" s="1"/>
  <c r="BS109" i="14"/>
  <c r="BT109" i="14" s="1"/>
  <c r="BU109" i="14" s="1"/>
  <c r="BV109" i="14" s="1"/>
  <c r="BS110" i="14"/>
  <c r="BT110" i="14" s="1"/>
  <c r="BU110" i="14" s="1"/>
  <c r="BV110" i="14" s="1"/>
  <c r="BS107" i="14"/>
  <c r="BT107" i="14" s="1"/>
  <c r="BU107" i="14" s="1"/>
  <c r="BV107" i="14" s="1"/>
  <c r="BS104" i="14"/>
  <c r="BS114" i="14"/>
  <c r="BT114" i="14" s="1"/>
  <c r="BU114" i="14" s="1"/>
  <c r="BV114" i="14" s="1"/>
  <c r="BS108" i="14"/>
  <c r="BT108" i="14" s="1"/>
  <c r="BU108" i="14" s="1"/>
  <c r="BV108" i="14" s="1"/>
  <c r="BS106" i="14"/>
  <c r="BT106" i="14" s="1"/>
  <c r="BU106" i="14" s="1"/>
  <c r="BV106" i="14" s="1"/>
  <c r="BS105" i="14"/>
  <c r="BT105" i="14" s="1"/>
  <c r="BU105" i="14" s="1"/>
  <c r="BV105" i="14" s="1"/>
  <c r="BS112" i="14"/>
  <c r="BT112" i="14" s="1"/>
  <c r="BU112" i="14" s="1"/>
  <c r="BV112" i="14" s="1"/>
  <c r="E117" i="14"/>
  <c r="E214" i="14" s="1"/>
  <c r="E115" i="14"/>
  <c r="E212" i="14" s="1"/>
  <c r="E118" i="14"/>
  <c r="E215" i="14" s="1"/>
  <c r="E116" i="14"/>
  <c r="E213" i="14" s="1"/>
  <c r="E113" i="14"/>
  <c r="E210" i="14" s="1"/>
  <c r="E111" i="14"/>
  <c r="E208" i="14" s="1"/>
  <c r="E112" i="14"/>
  <c r="E209" i="14" s="1"/>
  <c r="E110" i="14"/>
  <c r="E207" i="14" s="1"/>
  <c r="E108" i="14"/>
  <c r="E205" i="14" s="1"/>
  <c r="BW104" i="14"/>
  <c r="E114" i="14"/>
  <c r="E211" i="14" s="1"/>
  <c r="E109" i="14"/>
  <c r="E206" i="14" s="1"/>
  <c r="U139" i="14"/>
  <c r="AZ138" i="14"/>
  <c r="AZ139" i="14" s="1"/>
  <c r="AO138" i="14"/>
  <c r="V176" i="14"/>
  <c r="AP138" i="14"/>
  <c r="U197" i="14"/>
  <c r="V197" i="14"/>
  <c r="BM183" i="14"/>
  <c r="W197" i="14"/>
  <c r="BC184" i="14"/>
  <c r="AM184" i="14" s="1"/>
  <c r="AS104" i="14" s="1"/>
  <c r="K20" i="7"/>
  <c r="N19" i="7"/>
  <c r="L21" i="7" l="1"/>
  <c r="P13" i="7"/>
  <c r="O19" i="7"/>
  <c r="M20" i="7"/>
  <c r="AT126" i="14"/>
  <c r="AM139" i="14"/>
  <c r="BM129" i="14" s="1"/>
  <c r="AL203" i="14"/>
  <c r="AP203" i="14" s="1"/>
  <c r="AL164" i="14"/>
  <c r="AR164" i="14" s="1"/>
  <c r="BL156" i="14"/>
  <c r="BL166" i="14" s="1"/>
  <c r="AL159" i="14"/>
  <c r="AN159" i="14" s="1"/>
  <c r="AN139" i="14"/>
  <c r="BN129" i="14" s="1"/>
  <c r="AV126" i="14"/>
  <c r="AU104" i="14" s="1"/>
  <c r="E199" i="14"/>
  <c r="G199" i="14" s="1"/>
  <c r="BO104" i="14"/>
  <c r="BO116" i="14" s="1"/>
  <c r="AY104" i="14"/>
  <c r="AY116" i="14" s="1"/>
  <c r="BX104" i="14"/>
  <c r="AC134" i="14"/>
  <c r="AL133" i="14" s="1"/>
  <c r="AQ133" i="14" s="1"/>
  <c r="AG134" i="14"/>
  <c r="AV133" i="14" s="1"/>
  <c r="AC136" i="14"/>
  <c r="AL135" i="14" s="1"/>
  <c r="AQ135" i="14" s="1"/>
  <c r="AG136" i="14"/>
  <c r="AV135" i="14" s="1"/>
  <c r="AC128" i="14"/>
  <c r="AL127" i="14" s="1"/>
  <c r="AG128" i="14"/>
  <c r="AV127" i="14" s="1"/>
  <c r="BA127" i="14" s="1"/>
  <c r="AC138" i="14"/>
  <c r="AL137" i="14" s="1"/>
  <c r="AQ137" i="14" s="1"/>
  <c r="AG138" i="14"/>
  <c r="AV137" i="14" s="1"/>
  <c r="BA137" i="14" s="1"/>
  <c r="AC131" i="14"/>
  <c r="AL130" i="14" s="1"/>
  <c r="AQ130" i="14" s="1"/>
  <c r="AG131" i="14"/>
  <c r="AV130" i="14" s="1"/>
  <c r="AC129" i="14"/>
  <c r="AL128" i="14" s="1"/>
  <c r="AQ128" i="14" s="1"/>
  <c r="AG129" i="14"/>
  <c r="AV128" i="14" s="1"/>
  <c r="AC130" i="14"/>
  <c r="AL129" i="14" s="1"/>
  <c r="AQ129" i="14" s="1"/>
  <c r="AG130" i="14"/>
  <c r="AV129" i="14" s="1"/>
  <c r="AC133" i="14"/>
  <c r="AL132" i="14" s="1"/>
  <c r="AQ132" i="14" s="1"/>
  <c r="AG133" i="14"/>
  <c r="AV132" i="14" s="1"/>
  <c r="AC135" i="14"/>
  <c r="AL134" i="14" s="1"/>
  <c r="AQ134" i="14" s="1"/>
  <c r="AG135" i="14"/>
  <c r="AV134" i="14" s="1"/>
  <c r="AC137" i="14"/>
  <c r="AL136" i="14" s="1"/>
  <c r="AQ136" i="14" s="1"/>
  <c r="AG137" i="14"/>
  <c r="AV136" i="14" s="1"/>
  <c r="AC132" i="14"/>
  <c r="AL131" i="14" s="1"/>
  <c r="AQ131" i="14" s="1"/>
  <c r="AG132" i="14"/>
  <c r="AV131" i="14" s="1"/>
  <c r="AN113" i="14"/>
  <c r="AL113" i="14"/>
  <c r="AN105" i="14"/>
  <c r="AN115" i="14"/>
  <c r="AL115" i="14"/>
  <c r="AN108" i="14"/>
  <c r="AL108" i="14"/>
  <c r="AN111" i="14"/>
  <c r="AL111" i="14"/>
  <c r="AN106" i="14"/>
  <c r="AN107" i="14"/>
  <c r="AN110" i="14"/>
  <c r="AL110" i="14"/>
  <c r="AN112" i="14"/>
  <c r="AL112" i="14"/>
  <c r="AN114" i="14"/>
  <c r="AL114" i="14"/>
  <c r="AN109" i="14"/>
  <c r="AL109" i="14"/>
  <c r="Y139" i="14"/>
  <c r="AW184" i="14"/>
  <c r="EC124" i="14"/>
  <c r="EC125" i="14" s="1"/>
  <c r="EC121" i="14"/>
  <c r="EC122" i="14" s="1"/>
  <c r="BP130" i="14"/>
  <c r="BP131" i="14" s="1"/>
  <c r="BO130" i="14"/>
  <c r="BO131" i="14" s="1"/>
  <c r="CK104" i="14"/>
  <c r="BT104" i="14"/>
  <c r="BU104" i="14" s="1"/>
  <c r="BV104" i="14" s="1"/>
  <c r="BV116" i="14" s="1"/>
  <c r="BN221" i="14" s="1"/>
  <c r="AW135" i="14"/>
  <c r="AV113" i="14" s="1"/>
  <c r="AW130" i="14"/>
  <c r="AV108" i="14" s="1"/>
  <c r="AW132" i="14"/>
  <c r="AV110" i="14" s="1"/>
  <c r="AW131" i="14"/>
  <c r="AV109" i="14" s="1"/>
  <c r="AW136" i="14"/>
  <c r="AV114" i="14" s="1"/>
  <c r="AW126" i="14"/>
  <c r="AV104" i="14" s="1"/>
  <c r="AW134" i="14"/>
  <c r="AV112" i="14" s="1"/>
  <c r="AW129" i="14"/>
  <c r="AV107" i="14" s="1"/>
  <c r="AW128" i="14"/>
  <c r="AV106" i="14" s="1"/>
  <c r="AW133" i="14"/>
  <c r="AV111" i="14" s="1"/>
  <c r="AN158" i="14"/>
  <c r="AP116" i="14"/>
  <c r="AM116" i="14"/>
  <c r="AP196" i="14"/>
  <c r="AO196" i="14"/>
  <c r="AS196" i="14"/>
  <c r="AV196" i="14"/>
  <c r="AQ196" i="14"/>
  <c r="AN196" i="14"/>
  <c r="AL196" i="14"/>
  <c r="AU196" i="14"/>
  <c r="E168" i="14"/>
  <c r="Y168" i="14" s="1"/>
  <c r="Z168" i="14" s="1"/>
  <c r="AA168" i="14" s="1"/>
  <c r="E189" i="14"/>
  <c r="AW188" i="14" s="1"/>
  <c r="E170" i="14"/>
  <c r="Y170" i="14" s="1"/>
  <c r="Z170" i="14" s="1"/>
  <c r="AA170" i="14" s="1"/>
  <c r="E191" i="14"/>
  <c r="AW190" i="14" s="1"/>
  <c r="E165" i="14"/>
  <c r="Y165" i="14" s="1"/>
  <c r="Z165" i="14" s="1"/>
  <c r="AA165" i="14" s="1"/>
  <c r="E186" i="14"/>
  <c r="AW185" i="14" s="1"/>
  <c r="E166" i="14"/>
  <c r="Y166" i="14" s="1"/>
  <c r="Z166" i="14" s="1"/>
  <c r="AA166" i="14" s="1"/>
  <c r="AL166" i="14" s="1"/>
  <c r="AP166" i="14" s="1"/>
  <c r="AQ166" i="14" s="1"/>
  <c r="E187" i="14"/>
  <c r="AW186" i="14" s="1"/>
  <c r="E173" i="14"/>
  <c r="Y173" i="14" s="1"/>
  <c r="Z173" i="14" s="1"/>
  <c r="AA173" i="14" s="1"/>
  <c r="E194" i="14"/>
  <c r="AW193" i="14" s="1"/>
  <c r="E171" i="14"/>
  <c r="Y171" i="14" s="1"/>
  <c r="Z171" i="14" s="1"/>
  <c r="AA171" i="14" s="1"/>
  <c r="E192" i="14"/>
  <c r="AW191" i="14" s="1"/>
  <c r="E175" i="14"/>
  <c r="Y175" i="14" s="1"/>
  <c r="Z175" i="14" s="1"/>
  <c r="AA175" i="14" s="1"/>
  <c r="E196" i="14"/>
  <c r="E172" i="14"/>
  <c r="Y172" i="14" s="1"/>
  <c r="Z172" i="14" s="1"/>
  <c r="AA172" i="14" s="1"/>
  <c r="E193" i="14"/>
  <c r="AW192" i="14" s="1"/>
  <c r="E174" i="14"/>
  <c r="Y174" i="14" s="1"/>
  <c r="Z174" i="14" s="1"/>
  <c r="AA174" i="14" s="1"/>
  <c r="E195" i="14"/>
  <c r="AW194" i="14" s="1"/>
  <c r="E167" i="14"/>
  <c r="Y167" i="14" s="1"/>
  <c r="Z167" i="14" s="1"/>
  <c r="AA167" i="14" s="1"/>
  <c r="E188" i="14"/>
  <c r="AW187" i="14" s="1"/>
  <c r="E169" i="14"/>
  <c r="Y169" i="14" s="1"/>
  <c r="Z169" i="14" s="1"/>
  <c r="AA169" i="14" s="1"/>
  <c r="E190" i="14"/>
  <c r="AW189" i="14" s="1"/>
  <c r="BM162" i="14"/>
  <c r="BN162" i="14" s="1"/>
  <c r="BM164" i="14"/>
  <c r="BN164" i="14" s="1"/>
  <c r="BM159" i="14"/>
  <c r="BN159" i="14" s="1"/>
  <c r="AH139" i="14"/>
  <c r="BM155" i="14"/>
  <c r="BN155" i="14" s="1"/>
  <c r="BM158" i="14"/>
  <c r="BN158" i="14" s="1"/>
  <c r="AI139" i="14"/>
  <c r="BM160" i="14"/>
  <c r="BN160" i="14" s="1"/>
  <c r="BM156" i="14"/>
  <c r="W158" i="14"/>
  <c r="BM161" i="14"/>
  <c r="BN161" i="14" s="1"/>
  <c r="V158" i="14"/>
  <c r="AN147" i="14"/>
  <c r="AN150" i="14"/>
  <c r="E131" i="14"/>
  <c r="E150" i="14"/>
  <c r="E133" i="14"/>
  <c r="E152" i="14"/>
  <c r="E129" i="14"/>
  <c r="E148" i="14"/>
  <c r="E136" i="14"/>
  <c r="E155" i="14"/>
  <c r="E132" i="14"/>
  <c r="E151" i="14"/>
  <c r="E134" i="14"/>
  <c r="E153" i="14"/>
  <c r="E138" i="14"/>
  <c r="E157" i="14"/>
  <c r="E135" i="14"/>
  <c r="E154" i="14"/>
  <c r="E128" i="14"/>
  <c r="E147" i="14"/>
  <c r="E137" i="14"/>
  <c r="E156" i="14"/>
  <c r="E130" i="14"/>
  <c r="E149" i="14"/>
  <c r="BM165" i="14"/>
  <c r="BN165" i="14" s="1"/>
  <c r="BN184" i="14"/>
  <c r="BN188" i="14"/>
  <c r="U158" i="14"/>
  <c r="BM186" i="14"/>
  <c r="BM188" i="14"/>
  <c r="BM182" i="14"/>
  <c r="AX138" i="14"/>
  <c r="AX139" i="14" s="1"/>
  <c r="BN182" i="14"/>
  <c r="BN186" i="14"/>
  <c r="AM196" i="14"/>
  <c r="BM181" i="14"/>
  <c r="BN181" i="14"/>
  <c r="BM185" i="14"/>
  <c r="BN185" i="14"/>
  <c r="BM180" i="14"/>
  <c r="BM189" i="14"/>
  <c r="BM179" i="14"/>
  <c r="BM178" i="14"/>
  <c r="AR196" i="14"/>
  <c r="BM184" i="14"/>
  <c r="V119" i="14"/>
  <c r="BN174" i="14"/>
  <c r="BN175" i="14" s="1"/>
  <c r="BN189" i="14"/>
  <c r="BN179" i="14"/>
  <c r="BN178" i="14"/>
  <c r="BN183" i="14"/>
  <c r="BN163" i="14"/>
  <c r="AM138" i="14"/>
  <c r="BN116" i="14"/>
  <c r="AN156" i="14"/>
  <c r="BL202" i="14"/>
  <c r="BL201" i="14"/>
  <c r="CU104" i="14"/>
  <c r="CV104" i="14" s="1"/>
  <c r="BW107" i="14"/>
  <c r="BX107" i="14" s="1"/>
  <c r="W119" i="14"/>
  <c r="AA119" i="14"/>
  <c r="BW109" i="14"/>
  <c r="BX109" i="14" s="1"/>
  <c r="BM154" i="14"/>
  <c r="BW108" i="14"/>
  <c r="BX108" i="14" s="1"/>
  <c r="AT196" i="14"/>
  <c r="BW110" i="14"/>
  <c r="BX110" i="14" s="1"/>
  <c r="BW114" i="14"/>
  <c r="U119" i="14"/>
  <c r="BW106" i="14"/>
  <c r="BX106" i="14" s="1"/>
  <c r="BW113" i="14"/>
  <c r="BW111" i="14"/>
  <c r="BX111" i="14" s="1"/>
  <c r="BW115" i="14"/>
  <c r="BX115" i="14" s="1"/>
  <c r="C108" i="14"/>
  <c r="BW105" i="14"/>
  <c r="BX105" i="14" s="1"/>
  <c r="BW112" i="14"/>
  <c r="K21" i="7"/>
  <c r="N20" i="7"/>
  <c r="L22" i="7" l="1"/>
  <c r="BX113" i="14"/>
  <c r="CL113" i="14" s="1"/>
  <c r="P14" i="7"/>
  <c r="O20" i="7"/>
  <c r="M21" i="7"/>
  <c r="BN156" i="14"/>
  <c r="AL165" i="14"/>
  <c r="AP164" i="14"/>
  <c r="AQ164" i="14" s="1"/>
  <c r="AS164" i="14"/>
  <c r="AT164" i="14"/>
  <c r="AQ127" i="14"/>
  <c r="AL138" i="14"/>
  <c r="BL130" i="14" s="1"/>
  <c r="AL116" i="14"/>
  <c r="AV116" i="14"/>
  <c r="AR166" i="14"/>
  <c r="AL175" i="14"/>
  <c r="AP175" i="14" s="1"/>
  <c r="AQ175" i="14" s="1"/>
  <c r="AL214" i="14"/>
  <c r="AL174" i="14"/>
  <c r="AP174" i="14" s="1"/>
  <c r="AQ174" i="14" s="1"/>
  <c r="AL213" i="14"/>
  <c r="AP213" i="14" s="1"/>
  <c r="AL173" i="14"/>
  <c r="AP173" i="14" s="1"/>
  <c r="AQ173" i="14" s="1"/>
  <c r="AL212" i="14"/>
  <c r="AP212" i="14" s="1"/>
  <c r="AL172" i="14"/>
  <c r="AP172" i="14" s="1"/>
  <c r="AQ172" i="14" s="1"/>
  <c r="AL211" i="14"/>
  <c r="AP211" i="14" s="1"/>
  <c r="AL171" i="14"/>
  <c r="AP171" i="14" s="1"/>
  <c r="AQ171" i="14" s="1"/>
  <c r="AL210" i="14"/>
  <c r="AP210" i="14" s="1"/>
  <c r="AL170" i="14"/>
  <c r="AP170" i="14" s="1"/>
  <c r="AQ170" i="14" s="1"/>
  <c r="AL209" i="14"/>
  <c r="AL169" i="14"/>
  <c r="AP169" i="14" s="1"/>
  <c r="AQ169" i="14" s="1"/>
  <c r="AL208" i="14"/>
  <c r="AL168" i="14"/>
  <c r="AL207" i="14"/>
  <c r="AP207" i="14" s="1"/>
  <c r="AL167" i="14"/>
  <c r="AP167" i="14" s="1"/>
  <c r="AL206" i="14"/>
  <c r="AL205" i="14"/>
  <c r="AP205" i="14" s="1"/>
  <c r="AL204" i="14"/>
  <c r="AP204" i="14" s="1"/>
  <c r="BX112" i="14"/>
  <c r="CL112" i="14" s="1"/>
  <c r="AU111" i="14"/>
  <c r="BL203" i="14"/>
  <c r="AU110" i="14"/>
  <c r="AU115" i="14"/>
  <c r="AU107" i="14"/>
  <c r="AU112" i="14"/>
  <c r="AU108" i="14"/>
  <c r="AU113" i="14"/>
  <c r="AU109" i="14"/>
  <c r="AU114" i="14"/>
  <c r="AU106" i="14"/>
  <c r="AU105" i="14"/>
  <c r="BM112" i="14"/>
  <c r="AW112" i="14"/>
  <c r="AW104" i="14"/>
  <c r="BM111" i="14"/>
  <c r="AW111" i="14"/>
  <c r="BM110" i="14"/>
  <c r="AW110" i="14"/>
  <c r="BM108" i="14"/>
  <c r="AW108" i="14"/>
  <c r="BM113" i="14"/>
  <c r="AW113" i="14"/>
  <c r="BM109" i="14"/>
  <c r="AW109" i="14"/>
  <c r="BM107" i="14"/>
  <c r="AW107" i="14"/>
  <c r="BM115" i="14"/>
  <c r="AW115" i="14"/>
  <c r="BM114" i="14"/>
  <c r="AW114" i="14"/>
  <c r="BM106" i="14"/>
  <c r="AW106" i="14"/>
  <c r="BM105" i="14"/>
  <c r="AW105" i="14"/>
  <c r="BK109" i="14"/>
  <c r="AR109" i="14"/>
  <c r="BK107" i="14"/>
  <c r="AR107" i="14"/>
  <c r="BK115" i="14"/>
  <c r="AR115" i="14"/>
  <c r="BK114" i="14"/>
  <c r="AR114" i="14"/>
  <c r="BK106" i="14"/>
  <c r="AR106" i="14"/>
  <c r="BK105" i="14"/>
  <c r="AR105" i="14"/>
  <c r="BL140" i="14"/>
  <c r="BK112" i="14"/>
  <c r="AR112" i="14"/>
  <c r="BK111" i="14"/>
  <c r="AR111" i="14"/>
  <c r="BM104" i="14"/>
  <c r="BP104" i="14" s="1"/>
  <c r="BK110" i="14"/>
  <c r="AR110" i="14"/>
  <c r="BK108" i="14"/>
  <c r="AR108" i="14"/>
  <c r="BK113" i="14"/>
  <c r="AR113" i="14"/>
  <c r="BA128" i="14"/>
  <c r="AW195" i="14"/>
  <c r="AG139" i="14"/>
  <c r="C186" i="14"/>
  <c r="C205" i="14"/>
  <c r="BA130" i="14"/>
  <c r="BA132" i="14"/>
  <c r="Z176" i="14"/>
  <c r="BA129" i="14"/>
  <c r="BA131" i="14"/>
  <c r="BA134" i="14"/>
  <c r="BA133" i="14"/>
  <c r="BA136" i="14"/>
  <c r="AV138" i="14"/>
  <c r="BN177" i="14"/>
  <c r="BA135" i="14"/>
  <c r="BA126" i="14"/>
  <c r="BM130" i="14"/>
  <c r="BM131" i="14" s="1"/>
  <c r="CL104" i="14"/>
  <c r="BX114" i="14"/>
  <c r="CL114" i="14" s="1"/>
  <c r="CK115" i="14"/>
  <c r="CL115" i="14"/>
  <c r="CK109" i="14"/>
  <c r="CK111" i="14"/>
  <c r="CK114" i="14"/>
  <c r="CK110" i="14"/>
  <c r="CL110" i="14"/>
  <c r="CK113" i="14"/>
  <c r="CK106" i="14"/>
  <c r="CK112" i="14"/>
  <c r="CK108" i="14"/>
  <c r="CL108" i="14"/>
  <c r="CK105" i="14"/>
  <c r="CL105" i="14"/>
  <c r="CK107" i="14"/>
  <c r="CL107" i="14"/>
  <c r="AW138" i="14"/>
  <c r="AW139" i="14" s="1"/>
  <c r="AL160" i="14"/>
  <c r="AC139" i="14"/>
  <c r="AL139" i="14" s="1"/>
  <c r="AQ126" i="14"/>
  <c r="AN116" i="14"/>
  <c r="C147" i="14"/>
  <c r="C165" i="14"/>
  <c r="AN155" i="14"/>
  <c r="AN157" i="14"/>
  <c r="AN152" i="14"/>
  <c r="AN151" i="14"/>
  <c r="AN153" i="14"/>
  <c r="AN148" i="14"/>
  <c r="AN149" i="14"/>
  <c r="BM157" i="14"/>
  <c r="BN157" i="14" s="1"/>
  <c r="AM160" i="14"/>
  <c r="AN154" i="14"/>
  <c r="AN138" i="14"/>
  <c r="Y119" i="14"/>
  <c r="CU105" i="14"/>
  <c r="CV105" i="14" s="1"/>
  <c r="C128" i="14"/>
  <c r="AM215" i="14"/>
  <c r="BM215" i="14"/>
  <c r="BN215" i="14"/>
  <c r="BN187" i="14"/>
  <c r="BM190" i="14"/>
  <c r="BM176" i="14"/>
  <c r="BN176" i="14"/>
  <c r="Z119" i="14"/>
  <c r="AP117" i="14" s="1"/>
  <c r="AY117" i="14" s="1"/>
  <c r="BN154" i="14"/>
  <c r="AQ113" i="14"/>
  <c r="CL111" i="14"/>
  <c r="AQ107" i="14"/>
  <c r="BL167" i="14"/>
  <c r="AQ106" i="14"/>
  <c r="AQ108" i="14"/>
  <c r="C109" i="14"/>
  <c r="C206" i="14" s="1"/>
  <c r="AQ109" i="14"/>
  <c r="AQ105" i="14"/>
  <c r="BL116" i="14"/>
  <c r="AQ111" i="14"/>
  <c r="AQ115" i="14"/>
  <c r="AQ112" i="14"/>
  <c r="CL106" i="14"/>
  <c r="AQ114" i="14"/>
  <c r="AQ110" i="14"/>
  <c r="BN131" i="14"/>
  <c r="CL109" i="14"/>
  <c r="K22" i="7"/>
  <c r="N21" i="7"/>
  <c r="L23" i="7" l="1"/>
  <c r="P15" i="7"/>
  <c r="O21" i="7"/>
  <c r="M22" i="7"/>
  <c r="AL117" i="14"/>
  <c r="CM100" i="14" s="1"/>
  <c r="AP165" i="14"/>
  <c r="AQ165" i="14" s="1"/>
  <c r="AS165" i="14"/>
  <c r="AT165" i="14"/>
  <c r="AR165" i="14"/>
  <c r="AR173" i="14"/>
  <c r="AQ167" i="14"/>
  <c r="AR168" i="14"/>
  <c r="AP168" i="14"/>
  <c r="AQ168" i="14" s="1"/>
  <c r="AR170" i="14"/>
  <c r="AM117" i="14"/>
  <c r="AV117" i="14" s="1"/>
  <c r="AW116" i="14"/>
  <c r="AU116" i="14"/>
  <c r="AQ116" i="14"/>
  <c r="E120" i="14"/>
  <c r="AO209" i="14"/>
  <c r="AP209" i="14"/>
  <c r="AO206" i="14"/>
  <c r="AP206" i="14"/>
  <c r="BL214" i="14"/>
  <c r="BO214" i="14" s="1"/>
  <c r="AP214" i="14"/>
  <c r="BL208" i="14"/>
  <c r="BO208" i="14" s="1"/>
  <c r="AP208" i="14"/>
  <c r="AS167" i="14"/>
  <c r="AT167" i="14"/>
  <c r="AR167" i="14"/>
  <c r="AS169" i="14"/>
  <c r="AT169" i="14"/>
  <c r="AT173" i="14"/>
  <c r="AS173" i="14"/>
  <c r="AT166" i="14"/>
  <c r="AS166" i="14"/>
  <c r="AT170" i="14"/>
  <c r="AS170" i="14"/>
  <c r="AS174" i="14"/>
  <c r="AT174" i="14"/>
  <c r="AR174" i="14"/>
  <c r="AR169" i="14"/>
  <c r="AT171" i="14"/>
  <c r="AS171" i="14"/>
  <c r="AS175" i="14"/>
  <c r="AT175" i="14"/>
  <c r="AR171" i="14"/>
  <c r="AS168" i="14"/>
  <c r="AT168" i="14"/>
  <c r="AS172" i="14"/>
  <c r="AT172" i="14"/>
  <c r="AR172" i="14"/>
  <c r="AR175" i="14"/>
  <c r="AZ111" i="14"/>
  <c r="AZ109" i="14"/>
  <c r="AZ110" i="14"/>
  <c r="AV139" i="14"/>
  <c r="AZ115" i="14"/>
  <c r="BP114" i="14"/>
  <c r="BQ114" i="14" s="1"/>
  <c r="BL129" i="14"/>
  <c r="BQ129" i="14" s="1"/>
  <c r="AZ107" i="14"/>
  <c r="BP112" i="14"/>
  <c r="BQ112" i="14" s="1"/>
  <c r="AZ112" i="14"/>
  <c r="BP106" i="14"/>
  <c r="BQ106" i="14" s="1"/>
  <c r="BP109" i="14"/>
  <c r="BQ109" i="14" s="1"/>
  <c r="AZ114" i="14"/>
  <c r="AZ113" i="14"/>
  <c r="BP110" i="14"/>
  <c r="BQ110" i="14" s="1"/>
  <c r="BP105" i="14"/>
  <c r="BQ105" i="14" s="1"/>
  <c r="BP107" i="14"/>
  <c r="BQ107" i="14" s="1"/>
  <c r="AZ106" i="14"/>
  <c r="BP113" i="14"/>
  <c r="BQ113" i="14" s="1"/>
  <c r="AZ108" i="14"/>
  <c r="BP115" i="14"/>
  <c r="BQ115" i="14" s="1"/>
  <c r="BP108" i="14"/>
  <c r="BQ108" i="14" s="1"/>
  <c r="AZ105" i="14"/>
  <c r="AQ138" i="14"/>
  <c r="BA138" i="14"/>
  <c r="BP111" i="14"/>
  <c r="BQ111" i="14" s="1"/>
  <c r="AZ104" i="14"/>
  <c r="BM116" i="14"/>
  <c r="AA176" i="14"/>
  <c r="AN117" i="14"/>
  <c r="AW117" i="14" s="1"/>
  <c r="BL168" i="14"/>
  <c r="BL169" i="14"/>
  <c r="BN130" i="14"/>
  <c r="CQ100" i="14"/>
  <c r="AN160" i="14"/>
  <c r="AN237" i="14" s="1"/>
  <c r="AQ139" i="14"/>
  <c r="AL140" i="14" s="1"/>
  <c r="BL206" i="14"/>
  <c r="BO206" i="14" s="1"/>
  <c r="BL209" i="14"/>
  <c r="BO209" i="14" s="1"/>
  <c r="AO214" i="14"/>
  <c r="AO208" i="14"/>
  <c r="C166" i="14"/>
  <c r="C187" i="14"/>
  <c r="BM166" i="14"/>
  <c r="BM167" i="14" s="1"/>
  <c r="BM168" i="14" s="1"/>
  <c r="C129" i="14"/>
  <c r="C148" i="14"/>
  <c r="BN190" i="14"/>
  <c r="BN191" i="14" s="1"/>
  <c r="BM191" i="14"/>
  <c r="CB109" i="14"/>
  <c r="CA109" i="14"/>
  <c r="BZ109" i="14"/>
  <c r="BY109" i="14"/>
  <c r="CC109" i="14"/>
  <c r="BZ108" i="14"/>
  <c r="CB108" i="14"/>
  <c r="CC108" i="14"/>
  <c r="BY108" i="14"/>
  <c r="CA108" i="14"/>
  <c r="BK116" i="14"/>
  <c r="CB106" i="14"/>
  <c r="BZ106" i="14"/>
  <c r="CC106" i="14"/>
  <c r="CA106" i="14"/>
  <c r="BY106" i="14"/>
  <c r="CU106" i="14"/>
  <c r="CV106" i="14" s="1"/>
  <c r="C110" i="14"/>
  <c r="C207" i="14" s="1"/>
  <c r="CC107" i="14"/>
  <c r="BY107" i="14"/>
  <c r="CA107" i="14"/>
  <c r="CB107" i="14"/>
  <c r="BZ107" i="14"/>
  <c r="K23" i="7"/>
  <c r="N22" i="7"/>
  <c r="L24" i="7" l="1"/>
  <c r="P16" i="7"/>
  <c r="O22" i="7"/>
  <c r="M23" i="7"/>
  <c r="AU117" i="14"/>
  <c r="AZ117" i="14" s="1"/>
  <c r="AU118" i="14" s="1"/>
  <c r="AU119" i="14" s="1"/>
  <c r="G120" i="14"/>
  <c r="G42" i="13"/>
  <c r="CN100" i="14"/>
  <c r="AS176" i="14"/>
  <c r="AT176" i="14"/>
  <c r="E177" i="14"/>
  <c r="AQ117" i="14"/>
  <c r="E217" i="14"/>
  <c r="BM132" i="14"/>
  <c r="BO132" i="14"/>
  <c r="BN132" i="14"/>
  <c r="BL132" i="14"/>
  <c r="E200" i="14"/>
  <c r="BL189" i="14"/>
  <c r="BO189" i="14" s="1"/>
  <c r="AO175" i="14"/>
  <c r="AO169" i="14"/>
  <c r="BL182" i="14"/>
  <c r="BO182" i="14" s="1"/>
  <c r="BL184" i="14"/>
  <c r="BO184" i="14" s="1"/>
  <c r="BL179" i="14"/>
  <c r="BO179" i="14" s="1"/>
  <c r="AO165" i="14"/>
  <c r="AO170" i="14"/>
  <c r="BL187" i="14"/>
  <c r="BO187" i="14" s="1"/>
  <c r="AO168" i="14"/>
  <c r="BL183" i="14"/>
  <c r="BO183" i="14" s="1"/>
  <c r="BL188" i="14"/>
  <c r="BO188" i="14" s="1"/>
  <c r="AO172" i="14"/>
  <c r="BL186" i="14"/>
  <c r="BO186" i="14" s="1"/>
  <c r="AO173" i="14"/>
  <c r="AO174" i="14"/>
  <c r="BL180" i="14"/>
  <c r="BO180" i="14" s="1"/>
  <c r="AO166" i="14"/>
  <c r="AO167" i="14"/>
  <c r="BL181" i="14"/>
  <c r="BO181" i="14" s="1"/>
  <c r="BL185" i="14"/>
  <c r="BO185" i="14" s="1"/>
  <c r="AO171" i="14"/>
  <c r="AR176" i="14"/>
  <c r="BA139" i="14"/>
  <c r="BL131" i="14"/>
  <c r="AN140" i="14"/>
  <c r="AL141" i="14"/>
  <c r="AM140" i="14"/>
  <c r="AO140" i="14"/>
  <c r="AP140" i="14"/>
  <c r="AZ116" i="14"/>
  <c r="AO164" i="14"/>
  <c r="BP116" i="14"/>
  <c r="BQ104" i="14"/>
  <c r="BL178" i="14"/>
  <c r="AL176" i="14"/>
  <c r="AL177" i="14" s="1"/>
  <c r="AO177" i="14" s="1"/>
  <c r="AN238" i="14" s="1"/>
  <c r="BN193" i="14"/>
  <c r="BN192" i="14"/>
  <c r="BM193" i="14"/>
  <c r="BM192" i="14"/>
  <c r="BM169" i="14"/>
  <c r="BN169" i="14" s="1"/>
  <c r="BN168" i="14"/>
  <c r="BQ130" i="14"/>
  <c r="AR237" i="14"/>
  <c r="D55" i="13" s="1"/>
  <c r="CO100" i="14"/>
  <c r="AO204" i="14"/>
  <c r="BL204" i="14"/>
  <c r="BO204" i="14" s="1"/>
  <c r="BL210" i="14"/>
  <c r="BO210" i="14" s="1"/>
  <c r="AO210" i="14"/>
  <c r="AO205" i="14"/>
  <c r="BL205" i="14"/>
  <c r="BO205" i="14" s="1"/>
  <c r="BL213" i="14"/>
  <c r="BO213" i="14" s="1"/>
  <c r="AO213" i="14"/>
  <c r="AO207" i="14"/>
  <c r="BL207" i="14"/>
  <c r="BO207" i="14" s="1"/>
  <c r="BL211" i="14"/>
  <c r="BO211" i="14" s="1"/>
  <c r="AO211" i="14"/>
  <c r="AO212" i="14"/>
  <c r="BL212" i="14"/>
  <c r="BO212" i="14" s="1"/>
  <c r="AL215" i="14"/>
  <c r="AO203" i="14"/>
  <c r="C167" i="14"/>
  <c r="C188" i="14"/>
  <c r="BN166" i="14"/>
  <c r="BN167" i="14"/>
  <c r="C130" i="14"/>
  <c r="C149" i="14"/>
  <c r="CH107" i="14"/>
  <c r="CG106" i="14"/>
  <c r="CE107" i="14"/>
  <c r="CD107" i="14"/>
  <c r="CI106" i="14"/>
  <c r="CI107" i="14"/>
  <c r="CF106" i="14"/>
  <c r="CH108" i="14"/>
  <c r="CI109" i="14"/>
  <c r="CH106" i="14"/>
  <c r="CF108" i="14"/>
  <c r="CD109" i="14"/>
  <c r="CE109" i="14"/>
  <c r="CF109" i="14"/>
  <c r="CF107" i="14"/>
  <c r="CE106" i="14"/>
  <c r="CD106" i="14"/>
  <c r="CG108" i="14"/>
  <c r="CG109" i="14"/>
  <c r="CU107" i="14"/>
  <c r="CV107" i="14" s="1"/>
  <c r="C111" i="14"/>
  <c r="C208" i="14" s="1"/>
  <c r="CE108" i="14"/>
  <c r="CD108" i="14"/>
  <c r="CH109" i="14"/>
  <c r="CG107" i="14"/>
  <c r="CI108" i="14"/>
  <c r="K24" i="7"/>
  <c r="N23" i="7"/>
  <c r="P17" i="7" l="1"/>
  <c r="L25" i="7"/>
  <c r="O23" i="7"/>
  <c r="M24" i="7"/>
  <c r="G217" i="14"/>
  <c r="G49" i="13"/>
  <c r="G44" i="13"/>
  <c r="G177" i="14"/>
  <c r="G47" i="13"/>
  <c r="G200" i="14"/>
  <c r="AL142" i="14"/>
  <c r="AL143" i="14" s="1"/>
  <c r="BO237" i="14"/>
  <c r="BT237" i="14" s="1"/>
  <c r="E55" i="13" s="1"/>
  <c r="AO176" i="14"/>
  <c r="AR132" i="14"/>
  <c r="AS132" i="14" s="1"/>
  <c r="AR135" i="14"/>
  <c r="AS135" i="14" s="1"/>
  <c r="AO118" i="14"/>
  <c r="AP118" i="14"/>
  <c r="AM118" i="14"/>
  <c r="AN118" i="14"/>
  <c r="AL118" i="14"/>
  <c r="AX118" i="14"/>
  <c r="AW118" i="14"/>
  <c r="AY118" i="14"/>
  <c r="AY121" i="14" s="1"/>
  <c r="AV118" i="14"/>
  <c r="AV119" i="14" s="1"/>
  <c r="AV120" i="14" s="1"/>
  <c r="AN143" i="14"/>
  <c r="AN141" i="14"/>
  <c r="AN142" i="14" s="1"/>
  <c r="AN144" i="14" s="1"/>
  <c r="AR137" i="14"/>
  <c r="AS137" i="14" s="1"/>
  <c r="AR130" i="14"/>
  <c r="AS130" i="14" s="1"/>
  <c r="AR128" i="14"/>
  <c r="AS128" i="14" s="1"/>
  <c r="AP143" i="14"/>
  <c r="AP144" i="14" s="1"/>
  <c r="AP141" i="14"/>
  <c r="AP142" i="14" s="1"/>
  <c r="AR131" i="14"/>
  <c r="AS131" i="14" s="1"/>
  <c r="AO143" i="14"/>
  <c r="AO144" i="14" s="1"/>
  <c r="AO141" i="14"/>
  <c r="AO142" i="14" s="1"/>
  <c r="AR126" i="14"/>
  <c r="AR136" i="14"/>
  <c r="AS136" i="14" s="1"/>
  <c r="AR127" i="14"/>
  <c r="AS127" i="14" s="1"/>
  <c r="AM141" i="14"/>
  <c r="AM142" i="14" s="1"/>
  <c r="AM143" i="14" s="1"/>
  <c r="AM144" i="14" s="1"/>
  <c r="AR133" i="14"/>
  <c r="AS133" i="14" s="1"/>
  <c r="AR134" i="14"/>
  <c r="AS134" i="14" s="1"/>
  <c r="AR129" i="14"/>
  <c r="AS129" i="14" s="1"/>
  <c r="BO178" i="14"/>
  <c r="BO190" i="14" s="1"/>
  <c r="BL190" i="14"/>
  <c r="BL191" i="14" s="1"/>
  <c r="BL192" i="14" s="1"/>
  <c r="BP142" i="14"/>
  <c r="BP143" i="14"/>
  <c r="BP144" i="14" s="1"/>
  <c r="BR129" i="14"/>
  <c r="AO215" i="14"/>
  <c r="BL215" i="14"/>
  <c r="BO203" i="14"/>
  <c r="BO215" i="14" s="1"/>
  <c r="BN217" i="14" s="1"/>
  <c r="C168" i="14"/>
  <c r="C189" i="14"/>
  <c r="C131" i="14"/>
  <c r="C150" i="14"/>
  <c r="CU108" i="14"/>
  <c r="CV108" i="14" s="1"/>
  <c r="C112" i="14"/>
  <c r="C209" i="14" s="1"/>
  <c r="K25" i="7"/>
  <c r="N24" i="7"/>
  <c r="L26" i="7" l="1"/>
  <c r="P18" i="7"/>
  <c r="O24" i="7"/>
  <c r="M25" i="7"/>
  <c r="AM119" i="14"/>
  <c r="AM120" i="14" s="1"/>
  <c r="AM121" i="14" s="1"/>
  <c r="AM122" i="14" s="1"/>
  <c r="AN119" i="14"/>
  <c r="AN120" i="14" s="1"/>
  <c r="AN121" i="14" s="1"/>
  <c r="AN122" i="14" s="1"/>
  <c r="AP121" i="14"/>
  <c r="AP119" i="14"/>
  <c r="AP120" i="14" s="1"/>
  <c r="AO119" i="14"/>
  <c r="AO120" i="14" s="1"/>
  <c r="AO121" i="14"/>
  <c r="AL119" i="14"/>
  <c r="AQ142" i="14"/>
  <c r="AQ141" i="14"/>
  <c r="BA104" i="14"/>
  <c r="BB104" i="14" s="1"/>
  <c r="AY119" i="14"/>
  <c r="AY120" i="14" s="1"/>
  <c r="AY122" i="14"/>
  <c r="AW119" i="14"/>
  <c r="AW120" i="14" s="1"/>
  <c r="AW121" i="14" s="1"/>
  <c r="AW122" i="14" s="1"/>
  <c r="AS126" i="14"/>
  <c r="E198" i="14" s="1"/>
  <c r="AR138" i="14"/>
  <c r="AX119" i="14"/>
  <c r="AX120" i="14" s="1"/>
  <c r="AX121" i="14"/>
  <c r="AV121" i="14"/>
  <c r="AV122" i="14" s="1"/>
  <c r="BA114" i="14"/>
  <c r="BB114" i="14" s="1"/>
  <c r="BA109" i="14"/>
  <c r="BB109" i="14" s="1"/>
  <c r="BA105" i="14"/>
  <c r="BB105" i="14" s="1"/>
  <c r="BA113" i="14"/>
  <c r="BB113" i="14" s="1"/>
  <c r="BA108" i="14"/>
  <c r="BB108" i="14" s="1"/>
  <c r="BA107" i="14"/>
  <c r="BB107" i="14" s="1"/>
  <c r="BA110" i="14"/>
  <c r="BB110" i="14" s="1"/>
  <c r="BA115" i="14"/>
  <c r="BB115" i="14" s="1"/>
  <c r="BA112" i="14"/>
  <c r="BB112" i="14" s="1"/>
  <c r="BA106" i="14"/>
  <c r="BB106" i="14" s="1"/>
  <c r="BA111" i="14"/>
  <c r="BB111" i="14" s="1"/>
  <c r="AU120" i="14"/>
  <c r="AU121" i="14" s="1"/>
  <c r="AL144" i="14"/>
  <c r="BL142" i="14"/>
  <c r="BL143" i="14" s="1"/>
  <c r="AR238" i="14"/>
  <c r="D56" i="13" s="1"/>
  <c r="BL193" i="14"/>
  <c r="BO193" i="14" s="1"/>
  <c r="BO192" i="14"/>
  <c r="BO191" i="14"/>
  <c r="BO238" i="14" s="1"/>
  <c r="BN219" i="14"/>
  <c r="BN220" i="14" s="1"/>
  <c r="BN142" i="14"/>
  <c r="BN143" i="14"/>
  <c r="BM142" i="14"/>
  <c r="BO142" i="14"/>
  <c r="BO143" i="14"/>
  <c r="BO144" i="14" s="1"/>
  <c r="BO146" i="14" s="1"/>
  <c r="BP145" i="14"/>
  <c r="BP146" i="14"/>
  <c r="C169" i="14"/>
  <c r="C190" i="14"/>
  <c r="C132" i="14"/>
  <c r="C151" i="14"/>
  <c r="CU109" i="14"/>
  <c r="CV109" i="14" s="1"/>
  <c r="C113" i="14"/>
  <c r="C210" i="14" s="1"/>
  <c r="E32" i="13"/>
  <c r="K26" i="7"/>
  <c r="N25" i="7"/>
  <c r="L27" i="7" l="1"/>
  <c r="P19" i="7"/>
  <c r="O25" i="7"/>
  <c r="M26" i="7"/>
  <c r="G198" i="14"/>
  <c r="G46" i="13"/>
  <c r="AL120" i="14"/>
  <c r="AQ119" i="14"/>
  <c r="BM143" i="14"/>
  <c r="BM144" i="14" s="1"/>
  <c r="BM145" i="14" s="1"/>
  <c r="AO122" i="14"/>
  <c r="AX122" i="14"/>
  <c r="AP122" i="14"/>
  <c r="E197" i="14"/>
  <c r="G197" i="14" s="1"/>
  <c r="BA116" i="14"/>
  <c r="AZ119" i="14"/>
  <c r="AZ120" i="14"/>
  <c r="AQ144" i="14"/>
  <c r="AQ143" i="14"/>
  <c r="S7" i="13"/>
  <c r="U7" i="13" s="1"/>
  <c r="BT238" i="14"/>
  <c r="E56" i="13" s="1"/>
  <c r="BP191" i="14"/>
  <c r="BP192" i="14" s="1"/>
  <c r="BO145" i="14"/>
  <c r="BN222" i="14"/>
  <c r="CO96" i="14" s="1"/>
  <c r="BN144" i="14"/>
  <c r="BN146" i="14" s="1"/>
  <c r="BQ142" i="14"/>
  <c r="BR142" i="14" s="1"/>
  <c r="C170" i="14"/>
  <c r="C191" i="14"/>
  <c r="C133" i="14"/>
  <c r="C152" i="14"/>
  <c r="CU110" i="14"/>
  <c r="CV110" i="14" s="1"/>
  <c r="C114" i="14"/>
  <c r="C211" i="14" s="1"/>
  <c r="S8" i="13"/>
  <c r="U8" i="13" s="1"/>
  <c r="K27" i="7"/>
  <c r="N26" i="7"/>
  <c r="L28" i="7" l="1"/>
  <c r="P20" i="7"/>
  <c r="O26" i="7"/>
  <c r="M27" i="7"/>
  <c r="AN236" i="14"/>
  <c r="AR236" i="14" s="1"/>
  <c r="D54" i="13" s="1"/>
  <c r="AQ120" i="14"/>
  <c r="AL121" i="14"/>
  <c r="BM146" i="14"/>
  <c r="BQ143" i="14"/>
  <c r="BR143" i="14" s="1"/>
  <c r="AU122" i="14"/>
  <c r="AZ121" i="14"/>
  <c r="E33" i="13"/>
  <c r="E34" i="13" s="1"/>
  <c r="BN145" i="14"/>
  <c r="BL144" i="14"/>
  <c r="C171" i="14"/>
  <c r="C192" i="14"/>
  <c r="C134" i="14"/>
  <c r="C153" i="14"/>
  <c r="CU111" i="14"/>
  <c r="CV111" i="14" s="1"/>
  <c r="C115" i="14"/>
  <c r="C212" i="14" s="1"/>
  <c r="K28" i="7"/>
  <c r="N27" i="7"/>
  <c r="L29" i="7" l="1"/>
  <c r="P21" i="7"/>
  <c r="O27" i="7"/>
  <c r="M28" i="7"/>
  <c r="AQ121" i="14"/>
  <c r="AL122" i="14"/>
  <c r="AQ122" i="14" s="1"/>
  <c r="AZ122" i="14"/>
  <c r="AN234" i="14" s="1"/>
  <c r="D35" i="13"/>
  <c r="BQ144" i="14"/>
  <c r="BO236" i="14" s="1"/>
  <c r="BL146" i="14"/>
  <c r="BQ146" i="14" s="1"/>
  <c r="BR146" i="14" s="1"/>
  <c r="BL145" i="14"/>
  <c r="BQ145" i="14" s="1"/>
  <c r="BR145" i="14" s="1"/>
  <c r="C172" i="14"/>
  <c r="C193" i="14"/>
  <c r="C135" i="14"/>
  <c r="C154" i="14"/>
  <c r="CU112" i="14"/>
  <c r="CV112" i="14" s="1"/>
  <c r="C116" i="14"/>
  <c r="C213" i="14" s="1"/>
  <c r="K29" i="7"/>
  <c r="N28" i="7"/>
  <c r="L30" i="7" l="1"/>
  <c r="P22" i="7"/>
  <c r="O28" i="7"/>
  <c r="M29" i="7"/>
  <c r="AN232" i="14"/>
  <c r="AR234" i="14"/>
  <c r="AR232" i="14" s="1"/>
  <c r="D51" i="13" s="1"/>
  <c r="BR144" i="14"/>
  <c r="BT236" i="14"/>
  <c r="E54" i="13" s="1"/>
  <c r="C173" i="14"/>
  <c r="C194" i="14"/>
  <c r="C136" i="14"/>
  <c r="C155" i="14"/>
  <c r="CU113" i="14"/>
  <c r="CV113" i="14" s="1"/>
  <c r="C117" i="14"/>
  <c r="C214" i="14" s="1"/>
  <c r="K30" i="7"/>
  <c r="N29" i="7"/>
  <c r="L31" i="7" l="1"/>
  <c r="P23" i="7"/>
  <c r="O29" i="7"/>
  <c r="M30" i="7"/>
  <c r="D53" i="13"/>
  <c r="C174" i="14"/>
  <c r="C195" i="14"/>
  <c r="C137" i="14"/>
  <c r="C156" i="14"/>
  <c r="CU114" i="14"/>
  <c r="CV114" i="14" s="1"/>
  <c r="C118" i="14"/>
  <c r="K31" i="7"/>
  <c r="N30" i="7"/>
  <c r="L32" i="7" l="1"/>
  <c r="P24" i="7"/>
  <c r="O30" i="7"/>
  <c r="M31" i="7"/>
  <c r="C196" i="14"/>
  <c r="C215" i="14"/>
  <c r="C157" i="14"/>
  <c r="C175" i="14"/>
  <c r="CU115" i="14"/>
  <c r="CV115" i="14" s="1"/>
  <c r="C138" i="14"/>
  <c r="K32" i="7"/>
  <c r="N31" i="7"/>
  <c r="L33" i="7" l="1"/>
  <c r="P25" i="7"/>
  <c r="O31" i="7"/>
  <c r="M32" i="7"/>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5" i="8"/>
  <c r="K33" i="7"/>
  <c r="N32" i="7"/>
  <c r="L34" i="7" l="1"/>
  <c r="P26" i="7"/>
  <c r="O32" i="7"/>
  <c r="M33" i="7"/>
  <c r="K34" i="7"/>
  <c r="N33" i="7"/>
  <c r="L35" i="7" l="1"/>
  <c r="P27" i="7"/>
  <c r="O33" i="7"/>
  <c r="M34" i="7"/>
  <c r="K35" i="7"/>
  <c r="N34" i="7"/>
  <c r="L36" i="7" l="1"/>
  <c r="P28" i="7"/>
  <c r="O34" i="7"/>
  <c r="M35" i="7"/>
  <c r="M1"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5" i="8"/>
  <c r="K36" i="7"/>
  <c r="N35" i="7"/>
  <c r="L37" i="7" l="1"/>
  <c r="P29" i="7"/>
  <c r="O35" i="7"/>
  <c r="M36" i="7"/>
  <c r="D1" i="8"/>
  <c r="G1" i="8" s="1"/>
  <c r="K37" i="7"/>
  <c r="N36" i="7"/>
  <c r="J4" i="8" l="1"/>
  <c r="J16" i="8"/>
  <c r="J28" i="8" s="1"/>
  <c r="J40" i="8" s="1"/>
  <c r="J52" i="8" s="1"/>
  <c r="J64" i="8" s="1"/>
  <c r="J76" i="8" s="1"/>
  <c r="J88" i="8" s="1"/>
  <c r="J100" i="8" s="1"/>
  <c r="A314" i="11"/>
  <c r="A313" i="11"/>
  <c r="B313" i="11" s="1"/>
  <c r="L38" i="7"/>
  <c r="P30" i="7"/>
  <c r="O36" i="7"/>
  <c r="M37" i="7"/>
  <c r="K38" i="7"/>
  <c r="N37" i="7"/>
  <c r="H100" i="8" l="1"/>
  <c r="H98" i="8"/>
  <c r="H96" i="8"/>
  <c r="H94" i="8"/>
  <c r="H92" i="8"/>
  <c r="H90" i="8"/>
  <c r="H88" i="8"/>
  <c r="H86" i="8"/>
  <c r="H84" i="8"/>
  <c r="H82" i="8"/>
  <c r="H80" i="8"/>
  <c r="H78" i="8"/>
  <c r="H81" i="8"/>
  <c r="H77" i="8"/>
  <c r="H79" i="8"/>
  <c r="H99" i="8"/>
  <c r="H97" i="8"/>
  <c r="H95" i="8"/>
  <c r="H93" i="8"/>
  <c r="H91" i="8"/>
  <c r="H89" i="8"/>
  <c r="H87" i="8"/>
  <c r="H85" i="8"/>
  <c r="H83" i="8"/>
  <c r="B314" i="11"/>
  <c r="CQ314" i="11"/>
  <c r="AE314" i="11"/>
  <c r="BR314" i="11"/>
  <c r="F314" i="11"/>
  <c r="AS314" i="11"/>
  <c r="BX314" i="11"/>
  <c r="AR314" i="11"/>
  <c r="BN314" i="11"/>
  <c r="C314" i="11"/>
  <c r="BT314" i="11"/>
  <c r="X314" i="11"/>
  <c r="BM314" i="11"/>
  <c r="CZ314" i="11"/>
  <c r="CA314" i="11"/>
  <c r="DF313" i="11" s="1"/>
  <c r="CO314" i="11"/>
  <c r="AZ314" i="11"/>
  <c r="AX314" i="11"/>
  <c r="CR314" i="11"/>
  <c r="AY314" i="11"/>
  <c r="G314" i="11"/>
  <c r="CI314" i="11"/>
  <c r="W314" i="11"/>
  <c r="BJ314" i="11"/>
  <c r="CW314" i="11"/>
  <c r="AK314" i="11"/>
  <c r="BH314" i="11"/>
  <c r="AB314" i="11"/>
  <c r="BF314" i="11"/>
  <c r="Y314" i="11"/>
  <c r="CM314" i="11"/>
  <c r="CJ314" i="11"/>
  <c r="I314" i="11"/>
  <c r="AF314" i="11"/>
  <c r="O314" i="11"/>
  <c r="BB314" i="11"/>
  <c r="AC314" i="11"/>
  <c r="L314" i="11"/>
  <c r="AV314" i="11"/>
  <c r="P314" i="11"/>
  <c r="S314" i="11"/>
  <c r="BS314" i="11"/>
  <c r="AT314" i="11"/>
  <c r="AJ314" i="11"/>
  <c r="DB314" i="11"/>
  <c r="AP314" i="11"/>
  <c r="BO314" i="11"/>
  <c r="BU314" i="11"/>
  <c r="BK314" i="11"/>
  <c r="CX314" i="11"/>
  <c r="AL314" i="11"/>
  <c r="BY314" i="11"/>
  <c r="M314" i="11"/>
  <c r="T314" i="11"/>
  <c r="CT314" i="11"/>
  <c r="AH314" i="11"/>
  <c r="CK314" i="11"/>
  <c r="AG314" i="11"/>
  <c r="BE314" i="11"/>
  <c r="Q314" i="11"/>
  <c r="BL314" i="11"/>
  <c r="CH314" i="11"/>
  <c r="V314" i="11"/>
  <c r="CV314" i="11"/>
  <c r="CD314" i="11"/>
  <c r="DF310" i="11" s="1"/>
  <c r="AA314" i="11"/>
  <c r="CU314" i="11"/>
  <c r="CY314" i="11"/>
  <c r="N314" i="11"/>
  <c r="CF314" i="11"/>
  <c r="BV314" i="11"/>
  <c r="AW314" i="11"/>
  <c r="AQ314" i="11"/>
  <c r="CG314" i="11"/>
  <c r="AI314" i="11"/>
  <c r="BC314" i="11"/>
  <c r="CP314" i="11"/>
  <c r="AD314" i="11"/>
  <c r="BQ314" i="11"/>
  <c r="E314" i="11"/>
  <c r="D314" i="11"/>
  <c r="CL314" i="11"/>
  <c r="Z314" i="11"/>
  <c r="H314" i="11"/>
  <c r="BD314" i="11"/>
  <c r="CB314" i="11"/>
  <c r="AN314" i="11"/>
  <c r="CE314" i="11"/>
  <c r="DF309" i="11" s="1"/>
  <c r="AU314" i="11"/>
  <c r="BI314" i="11"/>
  <c r="CN314" i="11"/>
  <c r="R314" i="11"/>
  <c r="BW314" i="11"/>
  <c r="BG314" i="11"/>
  <c r="DA314" i="11"/>
  <c r="AM314" i="11"/>
  <c r="BZ314" i="11"/>
  <c r="DF315" i="11" s="1"/>
  <c r="BA314" i="11"/>
  <c r="BP314" i="11"/>
  <c r="J314" i="11"/>
  <c r="CS314" i="11"/>
  <c r="CC314" i="11"/>
  <c r="DF311" i="11" s="1"/>
  <c r="U314" i="11"/>
  <c r="K314" i="11"/>
  <c r="AO314" i="11"/>
  <c r="L39" i="7"/>
  <c r="P31" i="7"/>
  <c r="O37" i="7"/>
  <c r="M38" i="7"/>
  <c r="J6" i="8"/>
  <c r="J18" i="8" s="1"/>
  <c r="J30" i="8" s="1"/>
  <c r="J42" i="8" s="1"/>
  <c r="J54" i="8" s="1"/>
  <c r="J66" i="8" s="1"/>
  <c r="J78" i="8" s="1"/>
  <c r="J90" i="8" s="1"/>
  <c r="J10" i="8"/>
  <c r="J22" i="8" s="1"/>
  <c r="J34" i="8" s="1"/>
  <c r="J46" i="8" s="1"/>
  <c r="J58" i="8" s="1"/>
  <c r="J70" i="8" s="1"/>
  <c r="J82" i="8" s="1"/>
  <c r="J94" i="8" s="1"/>
  <c r="J14" i="8"/>
  <c r="J26" i="8" s="1"/>
  <c r="J38" i="8" s="1"/>
  <c r="J50" i="8" s="1"/>
  <c r="J62" i="8" s="1"/>
  <c r="J74" i="8" s="1"/>
  <c r="J86" i="8" s="1"/>
  <c r="J98" i="8" s="1"/>
  <c r="H10" i="8"/>
  <c r="H14" i="8"/>
  <c r="H18" i="8"/>
  <c r="H22" i="8"/>
  <c r="H26" i="8"/>
  <c r="H30" i="8"/>
  <c r="H34" i="8"/>
  <c r="H38" i="8"/>
  <c r="H42" i="8"/>
  <c r="H46" i="8"/>
  <c r="H50" i="8"/>
  <c r="H54" i="8"/>
  <c r="H58" i="8"/>
  <c r="H62" i="8"/>
  <c r="H66" i="8"/>
  <c r="H70" i="8"/>
  <c r="H74" i="8"/>
  <c r="H5" i="8"/>
  <c r="J7" i="8"/>
  <c r="J19" i="8" s="1"/>
  <c r="J31" i="8" s="1"/>
  <c r="J43" i="8" s="1"/>
  <c r="J55" i="8" s="1"/>
  <c r="J67" i="8" s="1"/>
  <c r="J79" i="8" s="1"/>
  <c r="J91" i="8" s="1"/>
  <c r="J11" i="8"/>
  <c r="J23" i="8" s="1"/>
  <c r="J35" i="8" s="1"/>
  <c r="J47" i="8" s="1"/>
  <c r="J59" i="8" s="1"/>
  <c r="J71" i="8" s="1"/>
  <c r="J83" i="8" s="1"/>
  <c r="J95" i="8" s="1"/>
  <c r="J15" i="8"/>
  <c r="J27" i="8" s="1"/>
  <c r="J39" i="8" s="1"/>
  <c r="J51" i="8" s="1"/>
  <c r="J63" i="8" s="1"/>
  <c r="J75" i="8" s="1"/>
  <c r="J87" i="8" s="1"/>
  <c r="J99" i="8" s="1"/>
  <c r="H7" i="8"/>
  <c r="H11" i="8"/>
  <c r="H15" i="8"/>
  <c r="H19" i="8"/>
  <c r="H23" i="8"/>
  <c r="H27" i="8"/>
  <c r="H31" i="8"/>
  <c r="H35" i="8"/>
  <c r="H39" i="8"/>
  <c r="H43" i="8"/>
  <c r="H51" i="8"/>
  <c r="H55" i="8"/>
  <c r="H59" i="8"/>
  <c r="H63" i="8"/>
  <c r="H67" i="8"/>
  <c r="H71" i="8"/>
  <c r="H75" i="8"/>
  <c r="H4" i="8"/>
  <c r="H47" i="8"/>
  <c r="J8" i="8"/>
  <c r="J20" i="8" s="1"/>
  <c r="J32" i="8" s="1"/>
  <c r="J44" i="8" s="1"/>
  <c r="J56" i="8" s="1"/>
  <c r="J68" i="8" s="1"/>
  <c r="J80" i="8" s="1"/>
  <c r="J92" i="8" s="1"/>
  <c r="J12" i="8"/>
  <c r="J24" i="8" s="1"/>
  <c r="J36" i="8" s="1"/>
  <c r="J48" i="8" s="1"/>
  <c r="J60" i="8" s="1"/>
  <c r="J72" i="8" s="1"/>
  <c r="J84" i="8" s="1"/>
  <c r="J96" i="8" s="1"/>
  <c r="H8" i="8"/>
  <c r="H12" i="8"/>
  <c r="H16" i="8"/>
  <c r="H20" i="8"/>
  <c r="H24" i="8"/>
  <c r="H28" i="8"/>
  <c r="H32" i="8"/>
  <c r="H36" i="8"/>
  <c r="H40" i="8"/>
  <c r="H44" i="8"/>
  <c r="H48" i="8"/>
  <c r="H52" i="8"/>
  <c r="H56" i="8"/>
  <c r="H60" i="8"/>
  <c r="H64" i="8"/>
  <c r="H68" i="8"/>
  <c r="H72" i="8"/>
  <c r="H76" i="8"/>
  <c r="J9" i="8"/>
  <c r="J21" i="8" s="1"/>
  <c r="J33" i="8" s="1"/>
  <c r="J45" i="8" s="1"/>
  <c r="J57" i="8" s="1"/>
  <c r="J69" i="8" s="1"/>
  <c r="J81" i="8" s="1"/>
  <c r="J93" i="8" s="1"/>
  <c r="J13" i="8"/>
  <c r="J25" i="8" s="1"/>
  <c r="J37" i="8" s="1"/>
  <c r="J49" i="8" s="1"/>
  <c r="J61" i="8" s="1"/>
  <c r="J73" i="8" s="1"/>
  <c r="J85" i="8" s="1"/>
  <c r="J97" i="8" s="1"/>
  <c r="J5" i="8"/>
  <c r="J17" i="8" s="1"/>
  <c r="J29" i="8" s="1"/>
  <c r="J41" i="8" s="1"/>
  <c r="J53" i="8" s="1"/>
  <c r="J65" i="8" s="1"/>
  <c r="J77" i="8" s="1"/>
  <c r="J89" i="8" s="1"/>
  <c r="H9" i="8"/>
  <c r="H13" i="8"/>
  <c r="H17" i="8"/>
  <c r="H21" i="8"/>
  <c r="H25" i="8"/>
  <c r="H29" i="8"/>
  <c r="H33" i="8"/>
  <c r="H37" i="8"/>
  <c r="H41" i="8"/>
  <c r="H45" i="8"/>
  <c r="H49" i="8"/>
  <c r="H53" i="8"/>
  <c r="H57" i="8"/>
  <c r="H61" i="8"/>
  <c r="H65" i="8"/>
  <c r="H69" i="8"/>
  <c r="H73" i="8"/>
  <c r="H6" i="8"/>
  <c r="I4" i="8"/>
  <c r="I100" i="8"/>
  <c r="I84" i="8"/>
  <c r="I89" i="8"/>
  <c r="I98" i="8"/>
  <c r="I82" i="8"/>
  <c r="I87" i="8"/>
  <c r="I96" i="8"/>
  <c r="I80" i="8"/>
  <c r="I85" i="8"/>
  <c r="I93" i="8"/>
  <c r="I94" i="8"/>
  <c r="I78" i="8"/>
  <c r="I79" i="8"/>
  <c r="I99" i="8"/>
  <c r="I83" i="8"/>
  <c r="I92" i="8"/>
  <c r="I97" i="8"/>
  <c r="I81" i="8"/>
  <c r="I90" i="8"/>
  <c r="I95" i="8"/>
  <c r="I88" i="8"/>
  <c r="I86" i="8"/>
  <c r="I77" i="8"/>
  <c r="I91" i="8"/>
  <c r="K39" i="7"/>
  <c r="I24" i="8"/>
  <c r="I21" i="8"/>
  <c r="I28" i="8"/>
  <c r="I5" i="8"/>
  <c r="I19" i="8"/>
  <c r="I51" i="8"/>
  <c r="K14" i="8"/>
  <c r="K11" i="8"/>
  <c r="I9" i="8"/>
  <c r="K8" i="8"/>
  <c r="I20" i="8"/>
  <c r="I42" i="8"/>
  <c r="I44" i="8"/>
  <c r="I57" i="8"/>
  <c r="I35" i="8"/>
  <c r="I71" i="8"/>
  <c r="I74" i="8"/>
  <c r="K4" i="8"/>
  <c r="I34" i="8"/>
  <c r="I41" i="8"/>
  <c r="I67" i="8"/>
  <c r="I16" i="8"/>
  <c r="I30" i="8"/>
  <c r="I49" i="8"/>
  <c r="I26" i="8"/>
  <c r="I14" i="8"/>
  <c r="I10" i="8"/>
  <c r="I61" i="8"/>
  <c r="N38" i="7"/>
  <c r="I40" i="8"/>
  <c r="I45" i="8"/>
  <c r="I65" i="8"/>
  <c r="I58" i="8"/>
  <c r="I13" i="8"/>
  <c r="K5" i="8"/>
  <c r="I38" i="8"/>
  <c r="I15" i="8"/>
  <c r="I63" i="8"/>
  <c r="I25" i="8"/>
  <c r="I11" i="8"/>
  <c r="I50" i="8"/>
  <c r="K13" i="8"/>
  <c r="I31" i="8"/>
  <c r="I6" i="8"/>
  <c r="K9" i="8"/>
  <c r="I47" i="8"/>
  <c r="I48" i="8"/>
  <c r="I27" i="8"/>
  <c r="I52" i="8"/>
  <c r="I46" i="8"/>
  <c r="I64" i="8"/>
  <c r="K10" i="8"/>
  <c r="I23" i="8"/>
  <c r="I70" i="8"/>
  <c r="I73" i="8"/>
  <c r="I29" i="8"/>
  <c r="I68" i="8"/>
  <c r="K12" i="8"/>
  <c r="I12" i="8"/>
  <c r="I18" i="8"/>
  <c r="I72" i="8"/>
  <c r="I76" i="8"/>
  <c r="I32" i="8"/>
  <c r="K16" i="8"/>
  <c r="I43" i="8"/>
  <c r="I56" i="8"/>
  <c r="I59" i="8"/>
  <c r="I54" i="8"/>
  <c r="I33" i="8"/>
  <c r="I22" i="8"/>
  <c r="K7" i="8"/>
  <c r="I75" i="8"/>
  <c r="I17" i="8"/>
  <c r="I69" i="8"/>
  <c r="I7" i="8"/>
  <c r="I62" i="8"/>
  <c r="I60" i="8"/>
  <c r="I53" i="8"/>
  <c r="I55" i="8"/>
  <c r="I39" i="8"/>
  <c r="I37" i="8"/>
  <c r="I66" i="8"/>
  <c r="K6" i="8"/>
  <c r="I8" i="8"/>
  <c r="I36" i="8"/>
  <c r="K15" i="8"/>
  <c r="K22" i="8" l="1"/>
  <c r="K17" i="8"/>
  <c r="K29" i="8" s="1"/>
  <c r="DF312" i="11"/>
  <c r="K315" i="11"/>
  <c r="K316" i="11"/>
  <c r="K317" i="11"/>
  <c r="K318" i="11"/>
  <c r="K319" i="11"/>
  <c r="K320" i="11"/>
  <c r="K321" i="11"/>
  <c r="K322" i="11"/>
  <c r="K323" i="11"/>
  <c r="K324" i="11"/>
  <c r="K325" i="11"/>
  <c r="K326" i="11"/>
  <c r="K327" i="11"/>
  <c r="K328" i="11"/>
  <c r="K329" i="11"/>
  <c r="K330" i="11"/>
  <c r="K331" i="11"/>
  <c r="K332" i="11"/>
  <c r="K333" i="11"/>
  <c r="K334" i="11"/>
  <c r="K335" i="11"/>
  <c r="K336" i="11"/>
  <c r="K337" i="11"/>
  <c r="K338" i="11"/>
  <c r="K339" i="11"/>
  <c r="K340" i="11"/>
  <c r="K341" i="11"/>
  <c r="K342" i="11"/>
  <c r="K343" i="11"/>
  <c r="K344" i="11"/>
  <c r="K345" i="11"/>
  <c r="K346" i="11"/>
  <c r="K347" i="11"/>
  <c r="K348" i="11"/>
  <c r="K349" i="11"/>
  <c r="K350" i="11"/>
  <c r="K351" i="11"/>
  <c r="K352" i="11"/>
  <c r="K353" i="11"/>
  <c r="K354" i="11"/>
  <c r="AM315" i="11"/>
  <c r="AM316" i="11"/>
  <c r="AM317" i="11"/>
  <c r="AM318" i="11"/>
  <c r="AM319" i="11"/>
  <c r="AM320" i="11"/>
  <c r="AM321" i="11"/>
  <c r="AM322" i="11"/>
  <c r="AM323" i="11"/>
  <c r="AM324" i="11"/>
  <c r="AM325" i="11"/>
  <c r="AM326" i="11"/>
  <c r="AM327" i="11"/>
  <c r="AM328" i="11"/>
  <c r="AM329" i="11"/>
  <c r="AM330" i="11"/>
  <c r="AM331" i="11"/>
  <c r="AM332" i="11"/>
  <c r="AM333" i="11"/>
  <c r="AM334" i="11"/>
  <c r="AM335" i="11"/>
  <c r="AM336" i="11"/>
  <c r="AM337" i="11"/>
  <c r="AM338" i="11"/>
  <c r="AM339" i="11"/>
  <c r="AM340" i="11"/>
  <c r="AM341" i="11"/>
  <c r="AM342" i="11"/>
  <c r="AM343" i="11"/>
  <c r="AM344" i="11"/>
  <c r="AM345" i="11"/>
  <c r="AM346" i="11"/>
  <c r="AM347" i="11"/>
  <c r="AM348" i="11"/>
  <c r="AM349" i="11"/>
  <c r="AM350" i="11"/>
  <c r="AM351" i="11"/>
  <c r="AM352" i="11"/>
  <c r="AM353" i="11"/>
  <c r="DF354" i="11"/>
  <c r="AW315" i="11"/>
  <c r="AW316" i="11"/>
  <c r="AW317" i="11"/>
  <c r="AW318" i="11"/>
  <c r="AW319" i="11"/>
  <c r="AW320" i="11"/>
  <c r="AW321" i="11"/>
  <c r="AW322" i="11"/>
  <c r="AW323" i="11"/>
  <c r="AW324" i="11"/>
  <c r="AW325" i="11"/>
  <c r="AW326" i="11"/>
  <c r="AW327" i="11"/>
  <c r="AW328" i="11"/>
  <c r="AW329" i="11"/>
  <c r="AW330" i="11"/>
  <c r="AW331" i="11"/>
  <c r="AW332" i="11"/>
  <c r="AW333" i="11"/>
  <c r="AW334" i="11"/>
  <c r="AW335" i="11"/>
  <c r="AW336" i="11"/>
  <c r="AW337" i="11"/>
  <c r="AW338" i="11"/>
  <c r="AW339" i="11"/>
  <c r="AW340" i="11"/>
  <c r="AW341" i="11"/>
  <c r="AW342" i="11"/>
  <c r="AW343" i="11"/>
  <c r="DF344" i="11"/>
  <c r="AH315" i="11"/>
  <c r="AH316" i="11"/>
  <c r="AH317" i="11"/>
  <c r="AH318" i="11"/>
  <c r="AH319" i="11"/>
  <c r="AH320" i="11"/>
  <c r="AH321" i="11"/>
  <c r="AH322" i="11"/>
  <c r="AH323" i="11"/>
  <c r="AH324" i="11"/>
  <c r="AH325" i="11"/>
  <c r="AH326" i="11"/>
  <c r="AH327" i="11"/>
  <c r="AH328" i="11"/>
  <c r="AH329" i="11"/>
  <c r="AH330" i="11"/>
  <c r="AH331" i="11"/>
  <c r="AH332" i="11"/>
  <c r="AH333" i="11"/>
  <c r="AH334" i="11"/>
  <c r="AH335" i="11"/>
  <c r="AH336" i="11"/>
  <c r="AH337" i="11"/>
  <c r="AH338" i="11"/>
  <c r="AH339" i="11"/>
  <c r="AH340" i="11"/>
  <c r="AH341" i="11"/>
  <c r="AH342" i="11"/>
  <c r="AH343" i="11"/>
  <c r="AH344" i="11"/>
  <c r="AH345" i="11"/>
  <c r="AH346" i="11"/>
  <c r="AH347" i="11"/>
  <c r="AH348" i="11"/>
  <c r="AH349" i="11"/>
  <c r="AH350" i="11"/>
  <c r="AH351" i="11"/>
  <c r="AH352" i="11"/>
  <c r="AH353" i="11"/>
  <c r="AH354" i="11"/>
  <c r="BU315" i="11"/>
  <c r="BU316" i="11"/>
  <c r="BU317" i="11"/>
  <c r="BU318" i="11"/>
  <c r="BU319" i="11"/>
  <c r="DF320" i="11"/>
  <c r="P315" i="11"/>
  <c r="P316" i="11"/>
  <c r="P317" i="11"/>
  <c r="P318" i="11"/>
  <c r="P319" i="11"/>
  <c r="P320" i="11"/>
  <c r="P321" i="11"/>
  <c r="P322" i="11"/>
  <c r="P323" i="11"/>
  <c r="P324" i="11"/>
  <c r="P325" i="11"/>
  <c r="P326" i="11"/>
  <c r="P327" i="11"/>
  <c r="P328" i="11"/>
  <c r="P329" i="11"/>
  <c r="P330" i="11"/>
  <c r="P331" i="11"/>
  <c r="P332" i="11"/>
  <c r="P333" i="11"/>
  <c r="P334" i="11"/>
  <c r="P335" i="11"/>
  <c r="P336" i="11"/>
  <c r="P337" i="11"/>
  <c r="P338" i="11"/>
  <c r="P339" i="11"/>
  <c r="P340" i="11"/>
  <c r="P341" i="11"/>
  <c r="P342" i="11"/>
  <c r="P343" i="11"/>
  <c r="P344" i="11"/>
  <c r="P345" i="11"/>
  <c r="P346" i="11"/>
  <c r="P347" i="11"/>
  <c r="P348" i="11"/>
  <c r="P349" i="11"/>
  <c r="P350" i="11"/>
  <c r="P351" i="11"/>
  <c r="P352" i="11"/>
  <c r="P353" i="11"/>
  <c r="P354" i="11"/>
  <c r="BJ315" i="11"/>
  <c r="BJ316" i="11"/>
  <c r="BJ317" i="11"/>
  <c r="BJ318" i="11"/>
  <c r="BJ319" i="11"/>
  <c r="BJ320" i="11"/>
  <c r="BJ321" i="11"/>
  <c r="BJ322" i="11"/>
  <c r="BJ323" i="11"/>
  <c r="BJ324" i="11"/>
  <c r="BJ325" i="11"/>
  <c r="BJ326" i="11"/>
  <c r="BJ327" i="11"/>
  <c r="BJ328" i="11"/>
  <c r="BJ329" i="11"/>
  <c r="BJ330" i="11"/>
  <c r="DF331" i="11"/>
  <c r="AR315" i="11"/>
  <c r="AR316" i="11"/>
  <c r="AR317" i="11"/>
  <c r="AR318" i="11"/>
  <c r="AR319" i="11"/>
  <c r="AR320" i="11"/>
  <c r="AR321" i="11"/>
  <c r="AR322" i="11"/>
  <c r="AR323" i="11"/>
  <c r="AR324" i="11"/>
  <c r="AR325" i="11"/>
  <c r="AR326" i="11"/>
  <c r="AR327" i="11"/>
  <c r="AR328" i="11"/>
  <c r="AR329" i="11"/>
  <c r="AR330" i="11"/>
  <c r="AR331" i="11"/>
  <c r="AR332" i="11"/>
  <c r="AR333" i="11"/>
  <c r="AR334" i="11"/>
  <c r="AR335" i="11"/>
  <c r="AR336" i="11"/>
  <c r="AR337" i="11"/>
  <c r="AR338" i="11"/>
  <c r="AR339" i="11"/>
  <c r="AR340" i="11"/>
  <c r="AR341" i="11"/>
  <c r="AR342" i="11"/>
  <c r="AR343" i="11"/>
  <c r="AR344" i="11"/>
  <c r="AR345" i="11"/>
  <c r="AR346" i="11"/>
  <c r="AR347" i="11"/>
  <c r="AR348" i="11"/>
  <c r="DF349" i="11"/>
  <c r="V315" i="11"/>
  <c r="V316" i="11"/>
  <c r="V317" i="11"/>
  <c r="V318" i="11"/>
  <c r="V319" i="11"/>
  <c r="V320" i="11"/>
  <c r="V321" i="11"/>
  <c r="V322" i="11"/>
  <c r="V323" i="11"/>
  <c r="V324" i="11"/>
  <c r="V325" i="11"/>
  <c r="V326" i="11"/>
  <c r="V327" i="11"/>
  <c r="V328" i="11"/>
  <c r="V329" i="11"/>
  <c r="V330" i="11"/>
  <c r="V331" i="11"/>
  <c r="V332" i="11"/>
  <c r="V333" i="11"/>
  <c r="V334" i="11"/>
  <c r="V335" i="11"/>
  <c r="V336" i="11"/>
  <c r="V337" i="11"/>
  <c r="V338" i="11"/>
  <c r="V339" i="11"/>
  <c r="V340" i="11"/>
  <c r="V341" i="11"/>
  <c r="V342" i="11"/>
  <c r="V343" i="11"/>
  <c r="V344" i="11"/>
  <c r="V345" i="11"/>
  <c r="V346" i="11"/>
  <c r="V347" i="11"/>
  <c r="V348" i="11"/>
  <c r="V349" i="11"/>
  <c r="V350" i="11"/>
  <c r="V351" i="11"/>
  <c r="V352" i="11"/>
  <c r="V353" i="11"/>
  <c r="V354" i="11"/>
  <c r="BG315" i="11"/>
  <c r="BG316" i="11"/>
  <c r="BG317" i="11"/>
  <c r="BG318" i="11"/>
  <c r="BG319" i="11"/>
  <c r="BG320" i="11"/>
  <c r="BG321" i="11"/>
  <c r="BG322" i="11"/>
  <c r="BG323" i="11"/>
  <c r="BG324" i="11"/>
  <c r="BG325" i="11"/>
  <c r="BG326" i="11"/>
  <c r="BG327" i="11"/>
  <c r="BG328" i="11"/>
  <c r="BG329" i="11"/>
  <c r="BG330" i="11"/>
  <c r="BG331" i="11"/>
  <c r="BG332" i="11"/>
  <c r="BG333" i="11"/>
  <c r="DF334" i="11"/>
  <c r="AD315" i="11"/>
  <c r="AD316" i="11"/>
  <c r="AD317" i="11"/>
  <c r="AD318" i="11"/>
  <c r="AD319" i="11"/>
  <c r="AD320" i="11"/>
  <c r="AD321" i="11"/>
  <c r="AD322" i="11"/>
  <c r="AD323" i="11"/>
  <c r="AD324" i="11"/>
  <c r="AD325" i="11"/>
  <c r="AD326" i="11"/>
  <c r="AD327" i="11"/>
  <c r="AD328" i="11"/>
  <c r="AD329" i="11"/>
  <c r="AD330" i="11"/>
  <c r="AD331" i="11"/>
  <c r="AD332" i="11"/>
  <c r="AD333" i="11"/>
  <c r="AD334" i="11"/>
  <c r="AD335" i="11"/>
  <c r="AD336" i="11"/>
  <c r="AD337" i="11"/>
  <c r="AD338" i="11"/>
  <c r="AD339" i="11"/>
  <c r="AD340" i="11"/>
  <c r="AD341" i="11"/>
  <c r="AD342" i="11"/>
  <c r="AD343" i="11"/>
  <c r="AD344" i="11"/>
  <c r="AD345" i="11"/>
  <c r="AD346" i="11"/>
  <c r="AD347" i="11"/>
  <c r="AD348" i="11"/>
  <c r="AD349" i="11"/>
  <c r="AD350" i="11"/>
  <c r="AD351" i="11"/>
  <c r="AD352" i="11"/>
  <c r="AD353" i="11"/>
  <c r="AD354" i="11"/>
  <c r="T315" i="11"/>
  <c r="T316" i="11"/>
  <c r="T317" i="11"/>
  <c r="T318" i="11"/>
  <c r="T319" i="11"/>
  <c r="T320" i="11"/>
  <c r="T321" i="11"/>
  <c r="T322" i="11"/>
  <c r="T323" i="11"/>
  <c r="T324" i="11"/>
  <c r="T325" i="11"/>
  <c r="T326" i="11"/>
  <c r="T327" i="11"/>
  <c r="T328" i="11"/>
  <c r="T329" i="11"/>
  <c r="T330" i="11"/>
  <c r="T331" i="11"/>
  <c r="T332" i="11"/>
  <c r="T333" i="11"/>
  <c r="T334" i="11"/>
  <c r="T335" i="11"/>
  <c r="T336" i="11"/>
  <c r="T337" i="11"/>
  <c r="T338" i="11"/>
  <c r="T339" i="11"/>
  <c r="T340" i="11"/>
  <c r="T341" i="11"/>
  <c r="T342" i="11"/>
  <c r="T343" i="11"/>
  <c r="T344" i="11"/>
  <c r="T345" i="11"/>
  <c r="T346" i="11"/>
  <c r="T347" i="11"/>
  <c r="T348" i="11"/>
  <c r="T349" i="11"/>
  <c r="T350" i="11"/>
  <c r="T351" i="11"/>
  <c r="T352" i="11"/>
  <c r="T353" i="11"/>
  <c r="T354" i="11"/>
  <c r="AP315" i="11"/>
  <c r="AP316" i="11"/>
  <c r="AP317" i="11"/>
  <c r="AP318" i="11"/>
  <c r="AP319" i="11"/>
  <c r="AP320" i="11"/>
  <c r="AP321" i="11"/>
  <c r="AP322" i="11"/>
  <c r="AP323" i="11"/>
  <c r="AP324" i="11"/>
  <c r="AP325" i="11"/>
  <c r="AP326" i="11"/>
  <c r="AP327" i="11"/>
  <c r="AP328" i="11"/>
  <c r="AP329" i="11"/>
  <c r="AP330" i="11"/>
  <c r="AP331" i="11"/>
  <c r="AP332" i="11"/>
  <c r="AP333" i="11"/>
  <c r="AP334" i="11"/>
  <c r="AP335" i="11"/>
  <c r="AP336" i="11"/>
  <c r="AP337" i="11"/>
  <c r="AP338" i="11"/>
  <c r="AP339" i="11"/>
  <c r="AP340" i="11"/>
  <c r="AP341" i="11"/>
  <c r="AP342" i="11"/>
  <c r="AP343" i="11"/>
  <c r="AP344" i="11"/>
  <c r="AP345" i="11"/>
  <c r="AP346" i="11"/>
  <c r="AP347" i="11"/>
  <c r="AP348" i="11"/>
  <c r="AP349" i="11"/>
  <c r="AP350" i="11"/>
  <c r="DF351" i="11"/>
  <c r="L315" i="11"/>
  <c r="L316" i="11"/>
  <c r="L317" i="11"/>
  <c r="L318" i="11"/>
  <c r="L319" i="11"/>
  <c r="L320" i="11"/>
  <c r="L321" i="11"/>
  <c r="L322" i="11"/>
  <c r="L323" i="11"/>
  <c r="L324" i="11"/>
  <c r="L325" i="11"/>
  <c r="L326" i="11"/>
  <c r="L327" i="11"/>
  <c r="L328" i="11"/>
  <c r="L329" i="11"/>
  <c r="L330" i="11"/>
  <c r="L331" i="11"/>
  <c r="L332" i="11"/>
  <c r="L333" i="11"/>
  <c r="L334" i="11"/>
  <c r="L335" i="11"/>
  <c r="L336" i="11"/>
  <c r="L337" i="11"/>
  <c r="L338" i="11"/>
  <c r="L339" i="11"/>
  <c r="L340" i="11"/>
  <c r="L341" i="11"/>
  <c r="L342" i="11"/>
  <c r="L343" i="11"/>
  <c r="L344" i="11"/>
  <c r="L345" i="11"/>
  <c r="L346" i="11"/>
  <c r="L347" i="11"/>
  <c r="L348" i="11"/>
  <c r="L349" i="11"/>
  <c r="L350" i="11"/>
  <c r="L351" i="11"/>
  <c r="L352" i="11"/>
  <c r="L353" i="11"/>
  <c r="L354" i="11"/>
  <c r="Y315" i="11"/>
  <c r="Y316" i="11"/>
  <c r="Y317" i="11"/>
  <c r="Y318" i="11"/>
  <c r="Y319" i="11"/>
  <c r="Y320" i="11"/>
  <c r="Y321" i="11"/>
  <c r="Y322" i="11"/>
  <c r="Y323" i="11"/>
  <c r="Y324" i="11"/>
  <c r="Y325" i="11"/>
  <c r="Y326" i="11"/>
  <c r="Y327" i="11"/>
  <c r="Y328" i="11"/>
  <c r="Y329" i="11"/>
  <c r="Y330" i="11"/>
  <c r="Y331" i="11"/>
  <c r="Y332" i="11"/>
  <c r="Y333" i="11"/>
  <c r="Y334" i="11"/>
  <c r="Y335" i="11"/>
  <c r="Y336" i="11"/>
  <c r="Y337" i="11"/>
  <c r="Y338" i="11"/>
  <c r="Y339" i="11"/>
  <c r="Y340" i="11"/>
  <c r="Y341" i="11"/>
  <c r="Y342" i="11"/>
  <c r="Y343" i="11"/>
  <c r="Y344" i="11"/>
  <c r="Y345" i="11"/>
  <c r="Y346" i="11"/>
  <c r="Y347" i="11"/>
  <c r="Y348" i="11"/>
  <c r="Y349" i="11"/>
  <c r="Y350" i="11"/>
  <c r="Y351" i="11"/>
  <c r="Y352" i="11"/>
  <c r="Y353" i="11"/>
  <c r="Y354" i="11"/>
  <c r="AS315" i="11"/>
  <c r="AS316" i="11"/>
  <c r="AS317" i="11"/>
  <c r="AS318" i="11"/>
  <c r="AS319" i="11"/>
  <c r="AS320" i="11"/>
  <c r="AS321" i="11"/>
  <c r="AS322" i="11"/>
  <c r="AS323" i="11"/>
  <c r="AS324" i="11"/>
  <c r="AS325" i="11"/>
  <c r="AS326" i="11"/>
  <c r="AS327" i="11"/>
  <c r="AS328" i="11"/>
  <c r="AS329" i="11"/>
  <c r="AS330" i="11"/>
  <c r="AS331" i="11"/>
  <c r="AS332" i="11"/>
  <c r="AS333" i="11"/>
  <c r="AS334" i="11"/>
  <c r="AS335" i="11"/>
  <c r="AS336" i="11"/>
  <c r="AS337" i="11"/>
  <c r="AS338" i="11"/>
  <c r="AS339" i="11"/>
  <c r="AS340" i="11"/>
  <c r="AS341" i="11"/>
  <c r="AS342" i="11"/>
  <c r="AS343" i="11"/>
  <c r="AS344" i="11"/>
  <c r="AS345" i="11"/>
  <c r="AS346" i="11"/>
  <c r="AS347" i="11"/>
  <c r="DF348" i="11"/>
  <c r="BW315" i="11"/>
  <c r="BW316" i="11"/>
  <c r="BW317" i="11"/>
  <c r="DF318" i="11"/>
  <c r="BD315" i="11"/>
  <c r="BD316" i="11"/>
  <c r="BD317" i="11"/>
  <c r="BD318" i="11"/>
  <c r="BD319" i="11"/>
  <c r="BD320" i="11"/>
  <c r="BD321" i="11"/>
  <c r="BD322" i="11"/>
  <c r="BD323" i="11"/>
  <c r="BD324" i="11"/>
  <c r="BD325" i="11"/>
  <c r="BD326" i="11"/>
  <c r="BD327" i="11"/>
  <c r="BD328" i="11"/>
  <c r="BD329" i="11"/>
  <c r="BD330" i="11"/>
  <c r="BD331" i="11"/>
  <c r="BD332" i="11"/>
  <c r="BD333" i="11"/>
  <c r="BD334" i="11"/>
  <c r="BD335" i="11"/>
  <c r="BD336" i="11"/>
  <c r="DF337" i="11"/>
  <c r="N315" i="11"/>
  <c r="N316" i="11"/>
  <c r="N317" i="11"/>
  <c r="N318" i="11"/>
  <c r="N319" i="11"/>
  <c r="N320" i="11"/>
  <c r="N321" i="11"/>
  <c r="N322" i="11"/>
  <c r="N323" i="11"/>
  <c r="N324" i="11"/>
  <c r="N325" i="11"/>
  <c r="N326" i="11"/>
  <c r="N327" i="11"/>
  <c r="N328" i="11"/>
  <c r="N329" i="11"/>
  <c r="N330" i="11"/>
  <c r="N331" i="11"/>
  <c r="N332" i="11"/>
  <c r="N333" i="11"/>
  <c r="N334" i="11"/>
  <c r="N335" i="11"/>
  <c r="N336" i="11"/>
  <c r="N337" i="11"/>
  <c r="N338" i="11"/>
  <c r="N339" i="11"/>
  <c r="N340" i="11"/>
  <c r="N341" i="11"/>
  <c r="N342" i="11"/>
  <c r="N343" i="11"/>
  <c r="N344" i="11"/>
  <c r="N345" i="11"/>
  <c r="N346" i="11"/>
  <c r="N347" i="11"/>
  <c r="N348" i="11"/>
  <c r="N349" i="11"/>
  <c r="N350" i="11"/>
  <c r="N351" i="11"/>
  <c r="N352" i="11"/>
  <c r="N353" i="11"/>
  <c r="N354" i="11"/>
  <c r="BL315" i="11"/>
  <c r="BL316" i="11"/>
  <c r="BL317" i="11"/>
  <c r="BL318" i="11"/>
  <c r="BL319" i="11"/>
  <c r="BL320" i="11"/>
  <c r="BL321" i="11"/>
  <c r="BL322" i="11"/>
  <c r="BL323" i="11"/>
  <c r="BL324" i="11"/>
  <c r="BL325" i="11"/>
  <c r="BL326" i="11"/>
  <c r="BL327" i="11"/>
  <c r="BL328" i="11"/>
  <c r="DF329" i="11"/>
  <c r="M315" i="11"/>
  <c r="M316" i="11"/>
  <c r="M317" i="11"/>
  <c r="M318" i="11"/>
  <c r="M319" i="11"/>
  <c r="M320" i="11"/>
  <c r="M321" i="11"/>
  <c r="M322" i="11"/>
  <c r="M323" i="11"/>
  <c r="M324" i="11"/>
  <c r="M325" i="11"/>
  <c r="M326" i="11"/>
  <c r="M327" i="11"/>
  <c r="M328" i="11"/>
  <c r="M329" i="11"/>
  <c r="M330" i="11"/>
  <c r="M331" i="11"/>
  <c r="M332" i="11"/>
  <c r="M333" i="11"/>
  <c r="M334" i="11"/>
  <c r="M335" i="11"/>
  <c r="M336" i="11"/>
  <c r="M337" i="11"/>
  <c r="M338" i="11"/>
  <c r="M339" i="11"/>
  <c r="M340" i="11"/>
  <c r="M341" i="11"/>
  <c r="M342" i="11"/>
  <c r="M343" i="11"/>
  <c r="M344" i="11"/>
  <c r="M345" i="11"/>
  <c r="M346" i="11"/>
  <c r="M347" i="11"/>
  <c r="M348" i="11"/>
  <c r="M349" i="11"/>
  <c r="M350" i="11"/>
  <c r="M351" i="11"/>
  <c r="M352" i="11"/>
  <c r="M353" i="11"/>
  <c r="M354" i="11"/>
  <c r="AC315" i="11"/>
  <c r="AC316" i="11"/>
  <c r="AC317" i="11"/>
  <c r="AC318" i="11"/>
  <c r="AC319" i="11"/>
  <c r="AC320" i="11"/>
  <c r="AC321" i="11"/>
  <c r="AC322" i="11"/>
  <c r="AC323" i="11"/>
  <c r="AC324" i="11"/>
  <c r="AC325" i="11"/>
  <c r="AC326" i="11"/>
  <c r="AC327" i="11"/>
  <c r="AC328" i="11"/>
  <c r="AC329" i="11"/>
  <c r="AC330" i="11"/>
  <c r="AC331" i="11"/>
  <c r="AC332" i="11"/>
  <c r="AC333" i="11"/>
  <c r="AC334" i="11"/>
  <c r="AC335" i="11"/>
  <c r="AC336" i="11"/>
  <c r="AC337" i="11"/>
  <c r="AC338" i="11"/>
  <c r="AC339" i="11"/>
  <c r="AC340" i="11"/>
  <c r="AC341" i="11"/>
  <c r="AC342" i="11"/>
  <c r="AC343" i="11"/>
  <c r="AC344" i="11"/>
  <c r="AC345" i="11"/>
  <c r="AC346" i="11"/>
  <c r="AC347" i="11"/>
  <c r="AC348" i="11"/>
  <c r="AC349" i="11"/>
  <c r="AC350" i="11"/>
  <c r="AC351" i="11"/>
  <c r="AC352" i="11"/>
  <c r="AC353" i="11"/>
  <c r="AC354" i="11"/>
  <c r="BF315" i="11"/>
  <c r="BF316" i="11"/>
  <c r="BF317" i="11"/>
  <c r="BF318" i="11"/>
  <c r="BF319" i="11"/>
  <c r="BF320" i="11"/>
  <c r="BF321" i="11"/>
  <c r="BF322" i="11"/>
  <c r="BF323" i="11"/>
  <c r="BF324" i="11"/>
  <c r="BF325" i="11"/>
  <c r="BF326" i="11"/>
  <c r="BF327" i="11"/>
  <c r="BF328" i="11"/>
  <c r="BF329" i="11"/>
  <c r="BF330" i="11"/>
  <c r="BF331" i="11"/>
  <c r="BF332" i="11"/>
  <c r="BF333" i="11"/>
  <c r="BF334" i="11"/>
  <c r="DF335" i="11"/>
  <c r="G315" i="11"/>
  <c r="G316" i="11"/>
  <c r="G317" i="11"/>
  <c r="G318" i="11"/>
  <c r="G319" i="11"/>
  <c r="G320" i="11"/>
  <c r="G321" i="11"/>
  <c r="G322" i="11"/>
  <c r="G323" i="11"/>
  <c r="G324" i="11"/>
  <c r="G325" i="11"/>
  <c r="G326" i="11"/>
  <c r="G327" i="11"/>
  <c r="G328" i="11"/>
  <c r="G329" i="11"/>
  <c r="G330" i="11"/>
  <c r="G331" i="11"/>
  <c r="G332" i="11"/>
  <c r="G333" i="11"/>
  <c r="G334" i="11"/>
  <c r="G335" i="11"/>
  <c r="G336" i="11"/>
  <c r="G337" i="11"/>
  <c r="G338" i="11"/>
  <c r="G339" i="11"/>
  <c r="G340" i="11"/>
  <c r="G341" i="11"/>
  <c r="G342" i="11"/>
  <c r="G343" i="11"/>
  <c r="G344" i="11"/>
  <c r="G345" i="11"/>
  <c r="G346" i="11"/>
  <c r="G347" i="11"/>
  <c r="G348" i="11"/>
  <c r="G349" i="11"/>
  <c r="G350" i="11"/>
  <c r="G351" i="11"/>
  <c r="G352" i="11"/>
  <c r="G353" i="11"/>
  <c r="G354" i="11"/>
  <c r="BM315" i="11"/>
  <c r="BM316" i="11"/>
  <c r="BM317" i="11"/>
  <c r="BM318" i="11"/>
  <c r="BM319" i="11"/>
  <c r="BM320" i="11"/>
  <c r="BM321" i="11"/>
  <c r="BM322" i="11"/>
  <c r="BM323" i="11"/>
  <c r="BM324" i="11"/>
  <c r="BM325" i="11"/>
  <c r="BM326" i="11"/>
  <c r="BM327" i="11"/>
  <c r="DF328" i="11"/>
  <c r="BQ315" i="11"/>
  <c r="BQ316" i="11"/>
  <c r="BQ317" i="11"/>
  <c r="BQ318" i="11"/>
  <c r="BQ319" i="11"/>
  <c r="BQ320" i="11"/>
  <c r="BQ321" i="11"/>
  <c r="BQ322" i="11"/>
  <c r="BQ323" i="11"/>
  <c r="DF324" i="11"/>
  <c r="W315" i="11"/>
  <c r="W316" i="11"/>
  <c r="W317" i="11"/>
  <c r="W318" i="11"/>
  <c r="W319" i="11"/>
  <c r="W320" i="11"/>
  <c r="W321" i="11"/>
  <c r="W322" i="11"/>
  <c r="W323" i="11"/>
  <c r="W324" i="11"/>
  <c r="W325" i="11"/>
  <c r="W326" i="11"/>
  <c r="W327" i="11"/>
  <c r="W328" i="11"/>
  <c r="W329" i="11"/>
  <c r="W330" i="11"/>
  <c r="W331" i="11"/>
  <c r="W332" i="11"/>
  <c r="W333" i="11"/>
  <c r="W334" i="11"/>
  <c r="W335" i="11"/>
  <c r="W336" i="11"/>
  <c r="W337" i="11"/>
  <c r="W338" i="11"/>
  <c r="W339" i="11"/>
  <c r="W340" i="11"/>
  <c r="W341" i="11"/>
  <c r="W342" i="11"/>
  <c r="W343" i="11"/>
  <c r="W344" i="11"/>
  <c r="W345" i="11"/>
  <c r="W346" i="11"/>
  <c r="W347" i="11"/>
  <c r="W348" i="11"/>
  <c r="W349" i="11"/>
  <c r="W350" i="11"/>
  <c r="W351" i="11"/>
  <c r="W352" i="11"/>
  <c r="W353" i="11"/>
  <c r="W35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341" i="11"/>
  <c r="J342" i="11"/>
  <c r="J343" i="11"/>
  <c r="J344" i="11"/>
  <c r="J345" i="11"/>
  <c r="J346" i="11"/>
  <c r="J347" i="11"/>
  <c r="J348" i="11"/>
  <c r="J349" i="11"/>
  <c r="J350" i="11"/>
  <c r="J351" i="11"/>
  <c r="J352" i="11"/>
  <c r="J353" i="11"/>
  <c r="J354" i="11"/>
  <c r="R315" i="11"/>
  <c r="R316" i="11"/>
  <c r="R317" i="11"/>
  <c r="R318" i="11"/>
  <c r="R319" i="11"/>
  <c r="R320" i="11"/>
  <c r="R321" i="11"/>
  <c r="R322" i="11"/>
  <c r="R323" i="11"/>
  <c r="R324" i="11"/>
  <c r="R325" i="11"/>
  <c r="R326" i="11"/>
  <c r="R327" i="11"/>
  <c r="R328" i="11"/>
  <c r="R329" i="11"/>
  <c r="R330" i="11"/>
  <c r="R331" i="11"/>
  <c r="R332" i="11"/>
  <c r="R333" i="11"/>
  <c r="R334" i="11"/>
  <c r="R335" i="11"/>
  <c r="R336" i="11"/>
  <c r="R337" i="11"/>
  <c r="R338" i="11"/>
  <c r="R339" i="11"/>
  <c r="R340" i="11"/>
  <c r="R341" i="11"/>
  <c r="R342" i="11"/>
  <c r="R343" i="11"/>
  <c r="R344" i="11"/>
  <c r="R345" i="11"/>
  <c r="R346" i="11"/>
  <c r="R347" i="11"/>
  <c r="R348" i="11"/>
  <c r="R349" i="11"/>
  <c r="R350" i="11"/>
  <c r="R351" i="11"/>
  <c r="R352" i="11"/>
  <c r="R353" i="11"/>
  <c r="R35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BC315" i="11"/>
  <c r="BC316" i="11"/>
  <c r="BC317" i="11"/>
  <c r="BC318" i="11"/>
  <c r="BC319" i="11"/>
  <c r="BC320" i="11"/>
  <c r="BC321" i="11"/>
  <c r="BC322" i="11"/>
  <c r="BC323" i="11"/>
  <c r="BC324" i="11"/>
  <c r="BC325" i="11"/>
  <c r="BC326" i="11"/>
  <c r="BC327" i="11"/>
  <c r="BC328" i="11"/>
  <c r="BC329" i="11"/>
  <c r="BC330" i="11"/>
  <c r="BC331" i="11"/>
  <c r="BC332" i="11"/>
  <c r="BC333" i="11"/>
  <c r="BC334" i="11"/>
  <c r="BC335" i="11"/>
  <c r="BC336" i="11"/>
  <c r="BC337" i="11"/>
  <c r="DF338"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BY315" i="11"/>
  <c r="DF316" i="11"/>
  <c r="AJ315" i="11"/>
  <c r="AJ316" i="11"/>
  <c r="AJ317" i="11"/>
  <c r="AJ318" i="11"/>
  <c r="AJ319" i="11"/>
  <c r="AJ320" i="11"/>
  <c r="AJ321" i="11"/>
  <c r="AJ322" i="11"/>
  <c r="AJ323" i="11"/>
  <c r="AJ324" i="11"/>
  <c r="AJ325" i="11"/>
  <c r="AJ326" i="11"/>
  <c r="AJ327" i="11"/>
  <c r="AJ328" i="11"/>
  <c r="AJ329" i="11"/>
  <c r="AJ330" i="11"/>
  <c r="AJ331" i="11"/>
  <c r="AJ332" i="11"/>
  <c r="AJ333" i="11"/>
  <c r="AJ334" i="11"/>
  <c r="AJ335" i="11"/>
  <c r="AJ336" i="11"/>
  <c r="AJ337" i="11"/>
  <c r="AJ338" i="11"/>
  <c r="AJ339" i="11"/>
  <c r="AJ340" i="11"/>
  <c r="AJ341" i="11"/>
  <c r="AJ342" i="11"/>
  <c r="AJ343" i="11"/>
  <c r="AJ344" i="11"/>
  <c r="AJ345" i="11"/>
  <c r="AJ346" i="11"/>
  <c r="AJ347" i="11"/>
  <c r="AJ348" i="11"/>
  <c r="AJ349" i="11"/>
  <c r="AJ350" i="11"/>
  <c r="AJ351" i="11"/>
  <c r="AJ352" i="11"/>
  <c r="AJ353" i="11"/>
  <c r="AJ354" i="11"/>
  <c r="BB315" i="11"/>
  <c r="BB316" i="11"/>
  <c r="BB317" i="11"/>
  <c r="BB318" i="11"/>
  <c r="BB319" i="11"/>
  <c r="BB320" i="11"/>
  <c r="BB321" i="11"/>
  <c r="BB322" i="11"/>
  <c r="BB323" i="11"/>
  <c r="BB324" i="11"/>
  <c r="BB325" i="11"/>
  <c r="BB326" i="11"/>
  <c r="BB327" i="11"/>
  <c r="BB328" i="11"/>
  <c r="BB329" i="11"/>
  <c r="BB330" i="11"/>
  <c r="BB331" i="11"/>
  <c r="BB332" i="11"/>
  <c r="BB333" i="11"/>
  <c r="BB334" i="11"/>
  <c r="BB335" i="11"/>
  <c r="BB336" i="11"/>
  <c r="BB337" i="11"/>
  <c r="BB338" i="11"/>
  <c r="DF339" i="11"/>
  <c r="AB315" i="11"/>
  <c r="AB316" i="11"/>
  <c r="AB317" i="11"/>
  <c r="AB318" i="11"/>
  <c r="AB319" i="11"/>
  <c r="AB320" i="11"/>
  <c r="AB321" i="11"/>
  <c r="AB322" i="11"/>
  <c r="AB323" i="11"/>
  <c r="AB324" i="11"/>
  <c r="AB325" i="11"/>
  <c r="AB326" i="11"/>
  <c r="AB327" i="11"/>
  <c r="AB328" i="11"/>
  <c r="AB329" i="11"/>
  <c r="AB330" i="11"/>
  <c r="AB331" i="11"/>
  <c r="AB332" i="11"/>
  <c r="AB333" i="11"/>
  <c r="AB334" i="11"/>
  <c r="AB335" i="11"/>
  <c r="AB336" i="11"/>
  <c r="AB337" i="11"/>
  <c r="AB338" i="11"/>
  <c r="AB339" i="11"/>
  <c r="AB340" i="11"/>
  <c r="AB341" i="11"/>
  <c r="AB342" i="11"/>
  <c r="AB343" i="11"/>
  <c r="AB344" i="11"/>
  <c r="AB345" i="11"/>
  <c r="AB346" i="11"/>
  <c r="AB347" i="11"/>
  <c r="AB348" i="11"/>
  <c r="AB349" i="11"/>
  <c r="AB350" i="11"/>
  <c r="AB351" i="11"/>
  <c r="AB352" i="11"/>
  <c r="AB353" i="11"/>
  <c r="AB354" i="11"/>
  <c r="AY315" i="11"/>
  <c r="AY316" i="11"/>
  <c r="AY317" i="11"/>
  <c r="AY318" i="11"/>
  <c r="AY319" i="11"/>
  <c r="AY320" i="11"/>
  <c r="AY321" i="11"/>
  <c r="AY322" i="11"/>
  <c r="AY323" i="11"/>
  <c r="AY324" i="11"/>
  <c r="AY325" i="11"/>
  <c r="AY326" i="11"/>
  <c r="AY327" i="11"/>
  <c r="AY328" i="11"/>
  <c r="AY329" i="11"/>
  <c r="AY330" i="11"/>
  <c r="AY331" i="11"/>
  <c r="AY332" i="11"/>
  <c r="AY333" i="11"/>
  <c r="AY334" i="11"/>
  <c r="AY335" i="11"/>
  <c r="AY336" i="11"/>
  <c r="AY337" i="11"/>
  <c r="AY338" i="11"/>
  <c r="AY339" i="11"/>
  <c r="AY340" i="11"/>
  <c r="AY341" i="11"/>
  <c r="DF342" i="11"/>
  <c r="X315" i="11"/>
  <c r="X316" i="11"/>
  <c r="X317" i="11"/>
  <c r="X318" i="11"/>
  <c r="X319" i="11"/>
  <c r="X320" i="11"/>
  <c r="X321" i="11"/>
  <c r="X322" i="11"/>
  <c r="X323" i="11"/>
  <c r="X324" i="11"/>
  <c r="X325" i="11"/>
  <c r="X326" i="11"/>
  <c r="X327" i="11"/>
  <c r="X328" i="11"/>
  <c r="X329" i="11"/>
  <c r="X330" i="11"/>
  <c r="X331" i="11"/>
  <c r="X332" i="11"/>
  <c r="X333" i="11"/>
  <c r="X334" i="11"/>
  <c r="X335" i="11"/>
  <c r="X336" i="11"/>
  <c r="X337" i="11"/>
  <c r="X338" i="11"/>
  <c r="X339" i="11"/>
  <c r="X340" i="11"/>
  <c r="X341" i="11"/>
  <c r="X342" i="11"/>
  <c r="X343" i="11"/>
  <c r="X344" i="11"/>
  <c r="X345" i="11"/>
  <c r="X346" i="11"/>
  <c r="X347" i="11"/>
  <c r="X348" i="11"/>
  <c r="X349" i="11"/>
  <c r="X350" i="11"/>
  <c r="X351" i="11"/>
  <c r="X352" i="11"/>
  <c r="X353" i="11"/>
  <c r="X354" i="11"/>
  <c r="BR315" i="11"/>
  <c r="BR316" i="11"/>
  <c r="BR317" i="11"/>
  <c r="BR318" i="11"/>
  <c r="BR319" i="11"/>
  <c r="BR320" i="11"/>
  <c r="BR321" i="11"/>
  <c r="BR322" i="11"/>
  <c r="DF323" i="11"/>
  <c r="AN315" i="11"/>
  <c r="AN316" i="11"/>
  <c r="AN317" i="11"/>
  <c r="AN318" i="11"/>
  <c r="AN319" i="11"/>
  <c r="AN320" i="11"/>
  <c r="AN321" i="11"/>
  <c r="AN322" i="11"/>
  <c r="AN323" i="11"/>
  <c r="AN324" i="11"/>
  <c r="AN325" i="11"/>
  <c r="AN326" i="11"/>
  <c r="AN327" i="11"/>
  <c r="AN328" i="11"/>
  <c r="AN329" i="11"/>
  <c r="AN330" i="11"/>
  <c r="AN331" i="11"/>
  <c r="AN332" i="11"/>
  <c r="AN333" i="11"/>
  <c r="AN334" i="11"/>
  <c r="AN335" i="11"/>
  <c r="AN336" i="11"/>
  <c r="AN337" i="11"/>
  <c r="AN338" i="11"/>
  <c r="AN339" i="11"/>
  <c r="AN340" i="11"/>
  <c r="AN341" i="11"/>
  <c r="AN342" i="11"/>
  <c r="AN343" i="11"/>
  <c r="AN344" i="11"/>
  <c r="AN345" i="11"/>
  <c r="AN346" i="11"/>
  <c r="AN347" i="11"/>
  <c r="AN348" i="11"/>
  <c r="AN349" i="11"/>
  <c r="AN350" i="11"/>
  <c r="AN351" i="11"/>
  <c r="AN352" i="11"/>
  <c r="DF353" i="11"/>
  <c r="BV315" i="11"/>
  <c r="BV316" i="11"/>
  <c r="BV317" i="11"/>
  <c r="BV318" i="11"/>
  <c r="DF319" i="11"/>
  <c r="AV315" i="11"/>
  <c r="AV316" i="11"/>
  <c r="AV317" i="11"/>
  <c r="AV318" i="11"/>
  <c r="AV319" i="11"/>
  <c r="AV320" i="11"/>
  <c r="AV321" i="11"/>
  <c r="AV322" i="11"/>
  <c r="AV323" i="11"/>
  <c r="AV324" i="11"/>
  <c r="AV325" i="11"/>
  <c r="AV326" i="11"/>
  <c r="AV327" i="11"/>
  <c r="AV328" i="11"/>
  <c r="AV329" i="11"/>
  <c r="AV330" i="11"/>
  <c r="AV331" i="11"/>
  <c r="AV332" i="11"/>
  <c r="AV333" i="11"/>
  <c r="AV334" i="11"/>
  <c r="AV335" i="11"/>
  <c r="AV336" i="11"/>
  <c r="AV337" i="11"/>
  <c r="AV338" i="11"/>
  <c r="AV339" i="11"/>
  <c r="AV340" i="11"/>
  <c r="AV341" i="11"/>
  <c r="AV342" i="11"/>
  <c r="AV343" i="11"/>
  <c r="AV344" i="11"/>
  <c r="DF345" i="11"/>
  <c r="BX315" i="11"/>
  <c r="BX316" i="11"/>
  <c r="DF317" i="11"/>
  <c r="BP315" i="11"/>
  <c r="BP316" i="11"/>
  <c r="BP317" i="11"/>
  <c r="BP318" i="11"/>
  <c r="BP319" i="11"/>
  <c r="BP320" i="11"/>
  <c r="BP321" i="11"/>
  <c r="BP322" i="11"/>
  <c r="BP323" i="11"/>
  <c r="BP324" i="11"/>
  <c r="DF325" i="11"/>
  <c r="Z315" i="11"/>
  <c r="Z316" i="11"/>
  <c r="Z317" i="11"/>
  <c r="Z318" i="11"/>
  <c r="Z319" i="11"/>
  <c r="Z320" i="11"/>
  <c r="Z321" i="11"/>
  <c r="Z322" i="11"/>
  <c r="Z323" i="11"/>
  <c r="Z324" i="11"/>
  <c r="Z325" i="11"/>
  <c r="Z326" i="11"/>
  <c r="Z327" i="11"/>
  <c r="Z328" i="11"/>
  <c r="Z329" i="11"/>
  <c r="Z330" i="11"/>
  <c r="Z331" i="11"/>
  <c r="Z332" i="11"/>
  <c r="Z333" i="11"/>
  <c r="Z334" i="11"/>
  <c r="Z335" i="11"/>
  <c r="Z336" i="11"/>
  <c r="Z337" i="11"/>
  <c r="Z338" i="11"/>
  <c r="Z339" i="11"/>
  <c r="Z340" i="11"/>
  <c r="Z341" i="11"/>
  <c r="Z342" i="11"/>
  <c r="Z343" i="11"/>
  <c r="Z344" i="11"/>
  <c r="Z345" i="11"/>
  <c r="Z346" i="11"/>
  <c r="Z347" i="11"/>
  <c r="Z348" i="11"/>
  <c r="Z349" i="11"/>
  <c r="Z350" i="11"/>
  <c r="Z351" i="11"/>
  <c r="Z352" i="11"/>
  <c r="Z353" i="11"/>
  <c r="Z354" i="11"/>
  <c r="AI315" i="11"/>
  <c r="AI316" i="11"/>
  <c r="AI317" i="11"/>
  <c r="AI318" i="11"/>
  <c r="AI319" i="11"/>
  <c r="AI320" i="11"/>
  <c r="AI321" i="11"/>
  <c r="AI322" i="11"/>
  <c r="AI323" i="11"/>
  <c r="AI324" i="11"/>
  <c r="AI325" i="11"/>
  <c r="AI326" i="11"/>
  <c r="AI327" i="11"/>
  <c r="AI328" i="11"/>
  <c r="AI329" i="11"/>
  <c r="AI330" i="11"/>
  <c r="AI331" i="11"/>
  <c r="AI332" i="11"/>
  <c r="AI333" i="11"/>
  <c r="AI334" i="11"/>
  <c r="AI335" i="11"/>
  <c r="AI336" i="11"/>
  <c r="AI337" i="11"/>
  <c r="AI338" i="11"/>
  <c r="AI339" i="11"/>
  <c r="AI340" i="11"/>
  <c r="AI341" i="11"/>
  <c r="AI342" i="11"/>
  <c r="AI343" i="11"/>
  <c r="AI344" i="11"/>
  <c r="AI345" i="11"/>
  <c r="AI346" i="11"/>
  <c r="AI347" i="11"/>
  <c r="AI348" i="11"/>
  <c r="AI349" i="11"/>
  <c r="AI350" i="11"/>
  <c r="AI351" i="11"/>
  <c r="AI352" i="11"/>
  <c r="AI353" i="11"/>
  <c r="AI354" i="11"/>
  <c r="BE315" i="11"/>
  <c r="BE316" i="11"/>
  <c r="BE317" i="11"/>
  <c r="BE318" i="11"/>
  <c r="BE319" i="11"/>
  <c r="BE320" i="11"/>
  <c r="BE321" i="11"/>
  <c r="BE322" i="11"/>
  <c r="BE323" i="11"/>
  <c r="BE324" i="11"/>
  <c r="BE325" i="11"/>
  <c r="BE326" i="11"/>
  <c r="BE327" i="11"/>
  <c r="BE328" i="11"/>
  <c r="BE329" i="11"/>
  <c r="BE330" i="11"/>
  <c r="BE331" i="11"/>
  <c r="BE332" i="11"/>
  <c r="BE333" i="11"/>
  <c r="BE334" i="11"/>
  <c r="BE335" i="11"/>
  <c r="DF336" i="11"/>
  <c r="AL315" i="11"/>
  <c r="AL316" i="11"/>
  <c r="AL317" i="11"/>
  <c r="AL318" i="11"/>
  <c r="AL319" i="11"/>
  <c r="AL320" i="11"/>
  <c r="AL321" i="11"/>
  <c r="AL322" i="11"/>
  <c r="AL323" i="11"/>
  <c r="AL324" i="11"/>
  <c r="AL325" i="11"/>
  <c r="AL326" i="11"/>
  <c r="AL327" i="11"/>
  <c r="AL328" i="11"/>
  <c r="AL329" i="11"/>
  <c r="AL330" i="11"/>
  <c r="AL331" i="11"/>
  <c r="AL332" i="11"/>
  <c r="AL333" i="11"/>
  <c r="AL334" i="11"/>
  <c r="AL335" i="11"/>
  <c r="AL336" i="11"/>
  <c r="AL337" i="11"/>
  <c r="AL338" i="11"/>
  <c r="AL339" i="11"/>
  <c r="AL340" i="11"/>
  <c r="AL341" i="11"/>
  <c r="AL342" i="11"/>
  <c r="AL343" i="11"/>
  <c r="AL344" i="11"/>
  <c r="AL345" i="11"/>
  <c r="AL346" i="11"/>
  <c r="AL347" i="11"/>
  <c r="AL348" i="11"/>
  <c r="AL349" i="11"/>
  <c r="AL350" i="11"/>
  <c r="AL351" i="11"/>
  <c r="AL352" i="11"/>
  <c r="AL353" i="11"/>
  <c r="AL354" i="11"/>
  <c r="AT315" i="11"/>
  <c r="AT316" i="11"/>
  <c r="AT317" i="11"/>
  <c r="AT318" i="11"/>
  <c r="AT319" i="11"/>
  <c r="AT320" i="11"/>
  <c r="AT321" i="11"/>
  <c r="AT322" i="11"/>
  <c r="AT323" i="11"/>
  <c r="AT324" i="11"/>
  <c r="AT325" i="11"/>
  <c r="AT326" i="11"/>
  <c r="AT327" i="11"/>
  <c r="AT328" i="11"/>
  <c r="AT329" i="11"/>
  <c r="AT330" i="11"/>
  <c r="AT331" i="11"/>
  <c r="AT332" i="11"/>
  <c r="AT333" i="11"/>
  <c r="AT334" i="11"/>
  <c r="AT335" i="11"/>
  <c r="AT336" i="11"/>
  <c r="AT337" i="11"/>
  <c r="AT338" i="11"/>
  <c r="AT339" i="11"/>
  <c r="AT340" i="11"/>
  <c r="AT341" i="11"/>
  <c r="AT342" i="11"/>
  <c r="AT343" i="11"/>
  <c r="AT344" i="11"/>
  <c r="AT345" i="11"/>
  <c r="AT346" i="11"/>
  <c r="DF347" i="11"/>
  <c r="O315" i="11"/>
  <c r="O316" i="11"/>
  <c r="O317" i="11"/>
  <c r="O318" i="11"/>
  <c r="O319" i="11"/>
  <c r="O320" i="11"/>
  <c r="O321" i="11"/>
  <c r="O322" i="11"/>
  <c r="O323" i="11"/>
  <c r="O324" i="11"/>
  <c r="O325" i="11"/>
  <c r="O326" i="11"/>
  <c r="O327" i="11"/>
  <c r="O328" i="11"/>
  <c r="O329" i="11"/>
  <c r="O330" i="11"/>
  <c r="O331" i="11"/>
  <c r="O332" i="11"/>
  <c r="O333" i="11"/>
  <c r="O334" i="11"/>
  <c r="O335" i="11"/>
  <c r="O336" i="11"/>
  <c r="O337" i="11"/>
  <c r="O338" i="11"/>
  <c r="O339" i="11"/>
  <c r="O340" i="11"/>
  <c r="O341" i="11"/>
  <c r="O342" i="11"/>
  <c r="O343" i="11"/>
  <c r="O344" i="11"/>
  <c r="O345" i="11"/>
  <c r="O346" i="11"/>
  <c r="O347" i="11"/>
  <c r="O348" i="11"/>
  <c r="O349" i="11"/>
  <c r="O350" i="11"/>
  <c r="O351" i="11"/>
  <c r="O352" i="11"/>
  <c r="O353" i="11"/>
  <c r="O354" i="11"/>
  <c r="BH315" i="11"/>
  <c r="BH316" i="11"/>
  <c r="BH317" i="11"/>
  <c r="BH318" i="11"/>
  <c r="BH319" i="11"/>
  <c r="BH320" i="11"/>
  <c r="BH321" i="11"/>
  <c r="BH322" i="11"/>
  <c r="BH323" i="11"/>
  <c r="BH324" i="11"/>
  <c r="BH325" i="11"/>
  <c r="BH326" i="11"/>
  <c r="BH327" i="11"/>
  <c r="BH328" i="11"/>
  <c r="BH329" i="11"/>
  <c r="BH330" i="11"/>
  <c r="BH331" i="11"/>
  <c r="BH332" i="11"/>
  <c r="DF333" i="11"/>
  <c r="BT315" i="11"/>
  <c r="BT316" i="11"/>
  <c r="BT317" i="11"/>
  <c r="BT318" i="11"/>
  <c r="BT319" i="11"/>
  <c r="BT320" i="11"/>
  <c r="DF321" i="11"/>
  <c r="AE315" i="11"/>
  <c r="AE316" i="11"/>
  <c r="AE317" i="11"/>
  <c r="AE318" i="11"/>
  <c r="AE319" i="11"/>
  <c r="AE320" i="11"/>
  <c r="AE321" i="11"/>
  <c r="AE322" i="11"/>
  <c r="AE323" i="11"/>
  <c r="AE324" i="11"/>
  <c r="AE325" i="11"/>
  <c r="AE326" i="11"/>
  <c r="AE327" i="11"/>
  <c r="AE328" i="11"/>
  <c r="AE329" i="11"/>
  <c r="AE330" i="11"/>
  <c r="AE331" i="11"/>
  <c r="AE332" i="11"/>
  <c r="AE333" i="11"/>
  <c r="AE334" i="11"/>
  <c r="AE335" i="11"/>
  <c r="AE336" i="11"/>
  <c r="AE337" i="11"/>
  <c r="AE338" i="11"/>
  <c r="AE339" i="11"/>
  <c r="AE340" i="11"/>
  <c r="AE341" i="11"/>
  <c r="AE342" i="11"/>
  <c r="AE343" i="11"/>
  <c r="AE344" i="11"/>
  <c r="AE345" i="11"/>
  <c r="AE346" i="11"/>
  <c r="AE347" i="11"/>
  <c r="AE348" i="11"/>
  <c r="AE349" i="11"/>
  <c r="AE350" i="11"/>
  <c r="AE351" i="11"/>
  <c r="AE352" i="11"/>
  <c r="AE353" i="11"/>
  <c r="AE354" i="11"/>
  <c r="U315" i="11"/>
  <c r="U316" i="11"/>
  <c r="U317" i="11"/>
  <c r="U318" i="11"/>
  <c r="U319" i="11"/>
  <c r="U320" i="11"/>
  <c r="U321" i="11"/>
  <c r="U322" i="11"/>
  <c r="U323" i="11"/>
  <c r="U324" i="11"/>
  <c r="U325" i="11"/>
  <c r="U326" i="11"/>
  <c r="U327" i="11"/>
  <c r="U328" i="11"/>
  <c r="U329" i="11"/>
  <c r="U330" i="11"/>
  <c r="U331" i="11"/>
  <c r="U332" i="11"/>
  <c r="U333" i="11"/>
  <c r="U334" i="11"/>
  <c r="U335" i="11"/>
  <c r="U336" i="11"/>
  <c r="U337" i="11"/>
  <c r="U338" i="11"/>
  <c r="U339" i="11"/>
  <c r="U340" i="11"/>
  <c r="U341" i="11"/>
  <c r="U342" i="11"/>
  <c r="U343" i="11"/>
  <c r="U344" i="11"/>
  <c r="U345" i="11"/>
  <c r="U346" i="11"/>
  <c r="U347" i="11"/>
  <c r="U348" i="11"/>
  <c r="U349" i="11"/>
  <c r="U350" i="11"/>
  <c r="U351" i="11"/>
  <c r="U352" i="11"/>
  <c r="U353" i="11"/>
  <c r="U354" i="11"/>
  <c r="BO315" i="11"/>
  <c r="BO316" i="11"/>
  <c r="BO317" i="11"/>
  <c r="BO318" i="11"/>
  <c r="BO319" i="11"/>
  <c r="BO320" i="11"/>
  <c r="BO321" i="11"/>
  <c r="BO322" i="11"/>
  <c r="BO323" i="11"/>
  <c r="BO324" i="11"/>
  <c r="BO325" i="11"/>
  <c r="DF326" i="11"/>
  <c r="BA315" i="11"/>
  <c r="BA316" i="11"/>
  <c r="BA317" i="11"/>
  <c r="BA318" i="11"/>
  <c r="BA319" i="11"/>
  <c r="BA320" i="11"/>
  <c r="BA321" i="11"/>
  <c r="BA322" i="11"/>
  <c r="BA323" i="11"/>
  <c r="BA324" i="11"/>
  <c r="BA325" i="11"/>
  <c r="BA326" i="11"/>
  <c r="BA327" i="11"/>
  <c r="BA328" i="11"/>
  <c r="BA329" i="11"/>
  <c r="BA330" i="11"/>
  <c r="BA331" i="11"/>
  <c r="BA332" i="11"/>
  <c r="BA333" i="11"/>
  <c r="BA334" i="11"/>
  <c r="BA335" i="11"/>
  <c r="BA336" i="11"/>
  <c r="BA337" i="11"/>
  <c r="BA338" i="11"/>
  <c r="BA339" i="11"/>
  <c r="DF340" i="11"/>
  <c r="BI315" i="11"/>
  <c r="BI316" i="11"/>
  <c r="BI317" i="11"/>
  <c r="BI318" i="11"/>
  <c r="BI319" i="11"/>
  <c r="BI320" i="11"/>
  <c r="BI321" i="11"/>
  <c r="BI322" i="11"/>
  <c r="BI323" i="11"/>
  <c r="BI324" i="11"/>
  <c r="BI325" i="11"/>
  <c r="BI326" i="11"/>
  <c r="BI327" i="11"/>
  <c r="BI328" i="11"/>
  <c r="BI329" i="11"/>
  <c r="BI330" i="11"/>
  <c r="BI331" i="11"/>
  <c r="DF332" i="11"/>
  <c r="AA315" i="11"/>
  <c r="AA316" i="11"/>
  <c r="AA317" i="11"/>
  <c r="AA318" i="11"/>
  <c r="AA319" i="11"/>
  <c r="AA320" i="11"/>
  <c r="AA321" i="11"/>
  <c r="AA322" i="11"/>
  <c r="AA323" i="11"/>
  <c r="AA324" i="11"/>
  <c r="AA325" i="11"/>
  <c r="AA326" i="11"/>
  <c r="AA327" i="11"/>
  <c r="AA328" i="11"/>
  <c r="AA329" i="11"/>
  <c r="AA330" i="11"/>
  <c r="AA331" i="11"/>
  <c r="AA332" i="11"/>
  <c r="AA333" i="11"/>
  <c r="AA334" i="11"/>
  <c r="AA335" i="11"/>
  <c r="AA336" i="11"/>
  <c r="AA337" i="11"/>
  <c r="AA338" i="11"/>
  <c r="AA339" i="11"/>
  <c r="AA340" i="11"/>
  <c r="AA341" i="11"/>
  <c r="AA342" i="11"/>
  <c r="AA343" i="11"/>
  <c r="AA344" i="11"/>
  <c r="AA345" i="11"/>
  <c r="AA346" i="11"/>
  <c r="AA347" i="11"/>
  <c r="AA348" i="11"/>
  <c r="AA349" i="11"/>
  <c r="AA350" i="11"/>
  <c r="AA351" i="11"/>
  <c r="AA352" i="11"/>
  <c r="AA353" i="11"/>
  <c r="AA354" i="11"/>
  <c r="AG315" i="11"/>
  <c r="AG316" i="11"/>
  <c r="AG317" i="11"/>
  <c r="AG318" i="11"/>
  <c r="AG319" i="11"/>
  <c r="AG320" i="11"/>
  <c r="AG321" i="11"/>
  <c r="AG322" i="11"/>
  <c r="AG323" i="11"/>
  <c r="AG324" i="11"/>
  <c r="AG325" i="11"/>
  <c r="AG326" i="11"/>
  <c r="AG327" i="11"/>
  <c r="AG328" i="11"/>
  <c r="AG329" i="11"/>
  <c r="AG330" i="11"/>
  <c r="AG331" i="11"/>
  <c r="AG332" i="11"/>
  <c r="AG333" i="11"/>
  <c r="AG334" i="11"/>
  <c r="AG335" i="11"/>
  <c r="AG336" i="11"/>
  <c r="AG337" i="11"/>
  <c r="AG338" i="11"/>
  <c r="AG339" i="11"/>
  <c r="AG340" i="11"/>
  <c r="AG341" i="11"/>
  <c r="AG342" i="11"/>
  <c r="AG343" i="11"/>
  <c r="AG344" i="11"/>
  <c r="AG345" i="11"/>
  <c r="AG346" i="11"/>
  <c r="AG347" i="11"/>
  <c r="AG348" i="11"/>
  <c r="AG349" i="11"/>
  <c r="AG350" i="11"/>
  <c r="AG351" i="11"/>
  <c r="AG352" i="11"/>
  <c r="AG353" i="11"/>
  <c r="AG354" i="11"/>
  <c r="BS315" i="11"/>
  <c r="BS316" i="11"/>
  <c r="BS317" i="11"/>
  <c r="BS318" i="11"/>
  <c r="BS319" i="11"/>
  <c r="BS320" i="11"/>
  <c r="BS321" i="11"/>
  <c r="DF322" i="11"/>
  <c r="AF315" i="11"/>
  <c r="AF316" i="11"/>
  <c r="AF317" i="11"/>
  <c r="AF318" i="11"/>
  <c r="AF319" i="11"/>
  <c r="AF320" i="11"/>
  <c r="AF321" i="11"/>
  <c r="AF322" i="11"/>
  <c r="AF323" i="11"/>
  <c r="AF324" i="11"/>
  <c r="AF325" i="11"/>
  <c r="AF326" i="11"/>
  <c r="AF327" i="11"/>
  <c r="AF328" i="11"/>
  <c r="AF329" i="11"/>
  <c r="AF330" i="11"/>
  <c r="AF331" i="11"/>
  <c r="AF332" i="11"/>
  <c r="AF333" i="11"/>
  <c r="AF334" i="11"/>
  <c r="AF335" i="11"/>
  <c r="AF336" i="11"/>
  <c r="AF337" i="11"/>
  <c r="AF338" i="11"/>
  <c r="AF339" i="11"/>
  <c r="AF340" i="11"/>
  <c r="AF341" i="11"/>
  <c r="AF342" i="11"/>
  <c r="AF343" i="11"/>
  <c r="AF344" i="11"/>
  <c r="AF345" i="11"/>
  <c r="AF346" i="11"/>
  <c r="AF347" i="11"/>
  <c r="AF348" i="11"/>
  <c r="AF349" i="11"/>
  <c r="AF350" i="11"/>
  <c r="AF351" i="11"/>
  <c r="AF352" i="11"/>
  <c r="AF353" i="11"/>
  <c r="AF354" i="11"/>
  <c r="AK315" i="11"/>
  <c r="AK316" i="11"/>
  <c r="AK317" i="11"/>
  <c r="AK318" i="11"/>
  <c r="AK319" i="11"/>
  <c r="AK320" i="11"/>
  <c r="AK321" i="11"/>
  <c r="AK322" i="11"/>
  <c r="AK323" i="11"/>
  <c r="AK324" i="11"/>
  <c r="AK325" i="11"/>
  <c r="AK326" i="11"/>
  <c r="AK327" i="11"/>
  <c r="AK328" i="11"/>
  <c r="AK329" i="11"/>
  <c r="AK330" i="11"/>
  <c r="AK331" i="11"/>
  <c r="AK332" i="11"/>
  <c r="AK333" i="11"/>
  <c r="AK334" i="11"/>
  <c r="AK335" i="11"/>
  <c r="AK336" i="11"/>
  <c r="AK337" i="11"/>
  <c r="AK338" i="11"/>
  <c r="AK339" i="11"/>
  <c r="AK340" i="11"/>
  <c r="AK341" i="11"/>
  <c r="AK342" i="11"/>
  <c r="AK343" i="11"/>
  <c r="AK344" i="11"/>
  <c r="AK345" i="11"/>
  <c r="AK346" i="11"/>
  <c r="AK347" i="11"/>
  <c r="AK348" i="11"/>
  <c r="AK349" i="11"/>
  <c r="AK350" i="11"/>
  <c r="AK351" i="11"/>
  <c r="AK352" i="11"/>
  <c r="AK353" i="11"/>
  <c r="AK354" i="11"/>
  <c r="AX315" i="11"/>
  <c r="AX316" i="11"/>
  <c r="AX317" i="11"/>
  <c r="AX318" i="11"/>
  <c r="AX319" i="11"/>
  <c r="AX320" i="11"/>
  <c r="AX321" i="11"/>
  <c r="AX322" i="11"/>
  <c r="AX323" i="11"/>
  <c r="AX324" i="11"/>
  <c r="AX325" i="11"/>
  <c r="AX326" i="11"/>
  <c r="AX327" i="11"/>
  <c r="AX328" i="11"/>
  <c r="AX329" i="11"/>
  <c r="AX330" i="11"/>
  <c r="AX331" i="11"/>
  <c r="AX332" i="11"/>
  <c r="AX333" i="11"/>
  <c r="AX334" i="11"/>
  <c r="AX335" i="11"/>
  <c r="AX336" i="11"/>
  <c r="AX337" i="11"/>
  <c r="AX338" i="11"/>
  <c r="AX339" i="11"/>
  <c r="AX340" i="11"/>
  <c r="AX341" i="11"/>
  <c r="AX342" i="11"/>
  <c r="DF343" i="11"/>
  <c r="AO315" i="11"/>
  <c r="AO316" i="11"/>
  <c r="AO317" i="11"/>
  <c r="AO318" i="11"/>
  <c r="AO319" i="11"/>
  <c r="AO320" i="11"/>
  <c r="AO321" i="11"/>
  <c r="AO322" i="11"/>
  <c r="AO323" i="11"/>
  <c r="AO324" i="11"/>
  <c r="AO325" i="11"/>
  <c r="AO326" i="11"/>
  <c r="AO327" i="11"/>
  <c r="AO328" i="11"/>
  <c r="AO329" i="11"/>
  <c r="AO330" i="11"/>
  <c r="AO331" i="11"/>
  <c r="AO332" i="11"/>
  <c r="AO333" i="11"/>
  <c r="AO334" i="11"/>
  <c r="AO335" i="11"/>
  <c r="AO336" i="11"/>
  <c r="AO337" i="11"/>
  <c r="AO338" i="11"/>
  <c r="AO339" i="11"/>
  <c r="AO340" i="11"/>
  <c r="AO341" i="11"/>
  <c r="AO342" i="11"/>
  <c r="AO343" i="11"/>
  <c r="AO344" i="11"/>
  <c r="AO345" i="11"/>
  <c r="AO346" i="11"/>
  <c r="AO347" i="11"/>
  <c r="AO348" i="11"/>
  <c r="AO349" i="11"/>
  <c r="AO350" i="11"/>
  <c r="AO351" i="11"/>
  <c r="DF352" i="11"/>
  <c r="AU315" i="11"/>
  <c r="AU316" i="11"/>
  <c r="AU317" i="11"/>
  <c r="AU318" i="11"/>
  <c r="AU319" i="11"/>
  <c r="AU320" i="11"/>
  <c r="AU321" i="11"/>
  <c r="AU322" i="11"/>
  <c r="AU323" i="11"/>
  <c r="AU324" i="11"/>
  <c r="AU325" i="11"/>
  <c r="AU326" i="11"/>
  <c r="AU327" i="11"/>
  <c r="AU328" i="11"/>
  <c r="AU329" i="11"/>
  <c r="AU330" i="11"/>
  <c r="AU331" i="11"/>
  <c r="AU332" i="11"/>
  <c r="AU333" i="11"/>
  <c r="AU334" i="11"/>
  <c r="AU335" i="11"/>
  <c r="AU336" i="11"/>
  <c r="AU337" i="11"/>
  <c r="AU338" i="11"/>
  <c r="AU339" i="11"/>
  <c r="AU340" i="11"/>
  <c r="AU341" i="11"/>
  <c r="AU342" i="11"/>
  <c r="AU343" i="11"/>
  <c r="AU344" i="11"/>
  <c r="AU345" i="11"/>
  <c r="DF346" i="11"/>
  <c r="AQ315" i="11"/>
  <c r="AQ316" i="11"/>
  <c r="AQ317" i="11"/>
  <c r="AQ318" i="11"/>
  <c r="AQ319" i="11"/>
  <c r="AQ320" i="11"/>
  <c r="AQ321" i="11"/>
  <c r="AQ322" i="11"/>
  <c r="AQ323" i="11"/>
  <c r="AQ324" i="11"/>
  <c r="AQ325" i="11"/>
  <c r="AQ326" i="11"/>
  <c r="AQ327" i="11"/>
  <c r="AQ328" i="11"/>
  <c r="AQ329" i="11"/>
  <c r="AQ330" i="11"/>
  <c r="AQ331" i="11"/>
  <c r="AQ332" i="11"/>
  <c r="AQ333" i="11"/>
  <c r="AQ334" i="11"/>
  <c r="AQ335" i="11"/>
  <c r="AQ336" i="11"/>
  <c r="AQ337" i="11"/>
  <c r="AQ338" i="11"/>
  <c r="AQ339" i="11"/>
  <c r="AQ340" i="11"/>
  <c r="AQ341" i="11"/>
  <c r="AQ342" i="11"/>
  <c r="AQ343" i="11"/>
  <c r="AQ344" i="11"/>
  <c r="AQ345" i="11"/>
  <c r="AQ346" i="11"/>
  <c r="AQ347" i="11"/>
  <c r="AQ348" i="11"/>
  <c r="AQ349" i="11"/>
  <c r="DF350" i="11"/>
  <c r="BK315" i="11"/>
  <c r="BK316" i="11"/>
  <c r="BK317" i="11"/>
  <c r="BK318" i="11"/>
  <c r="BK319" i="11"/>
  <c r="BK320" i="11"/>
  <c r="BK321" i="11"/>
  <c r="BK322" i="11"/>
  <c r="BK323" i="11"/>
  <c r="BK324" i="11"/>
  <c r="BK325" i="11"/>
  <c r="BK326" i="11"/>
  <c r="BK327" i="11"/>
  <c r="BK328" i="11"/>
  <c r="BK329" i="11"/>
  <c r="DF330" i="11"/>
  <c r="S315" i="11"/>
  <c r="S316" i="11"/>
  <c r="S317" i="11"/>
  <c r="S318" i="11"/>
  <c r="S319" i="11"/>
  <c r="S320" i="11"/>
  <c r="S321" i="11"/>
  <c r="S322" i="11"/>
  <c r="S323" i="11"/>
  <c r="S324" i="11"/>
  <c r="S325" i="11"/>
  <c r="S326" i="11"/>
  <c r="S327" i="11"/>
  <c r="S328" i="11"/>
  <c r="S329" i="11"/>
  <c r="S330" i="11"/>
  <c r="S331" i="11"/>
  <c r="S332" i="11"/>
  <c r="S333" i="11"/>
  <c r="S334" i="11"/>
  <c r="S335" i="11"/>
  <c r="S336" i="11"/>
  <c r="S337" i="11"/>
  <c r="S338" i="11"/>
  <c r="S339" i="11"/>
  <c r="S340" i="11"/>
  <c r="S341" i="11"/>
  <c r="S342" i="11"/>
  <c r="S343" i="11"/>
  <c r="S344" i="11"/>
  <c r="S345" i="11"/>
  <c r="S346" i="11"/>
  <c r="S347" i="11"/>
  <c r="S348" i="11"/>
  <c r="S349" i="11"/>
  <c r="S350" i="11"/>
  <c r="S351" i="11"/>
  <c r="S352" i="11"/>
  <c r="S353" i="11"/>
  <c r="S35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AZ315" i="11"/>
  <c r="AZ316" i="11"/>
  <c r="AZ317" i="11"/>
  <c r="AZ318" i="11"/>
  <c r="AZ319" i="11"/>
  <c r="AZ320" i="11"/>
  <c r="AZ321" i="11"/>
  <c r="AZ322" i="11"/>
  <c r="AZ323" i="11"/>
  <c r="AZ324" i="11"/>
  <c r="AZ325" i="11"/>
  <c r="AZ326" i="11"/>
  <c r="AZ327" i="11"/>
  <c r="AZ328" i="11"/>
  <c r="AZ329" i="11"/>
  <c r="AZ330" i="11"/>
  <c r="AZ331" i="11"/>
  <c r="AZ332" i="11"/>
  <c r="AZ333" i="11"/>
  <c r="AZ334" i="11"/>
  <c r="AZ335" i="11"/>
  <c r="AZ336" i="11"/>
  <c r="AZ337" i="11"/>
  <c r="AZ338" i="11"/>
  <c r="AZ339" i="11"/>
  <c r="AZ340" i="11"/>
  <c r="DF341" i="11"/>
  <c r="BN315" i="11"/>
  <c r="BN316" i="11"/>
  <c r="BN317" i="11"/>
  <c r="BN318" i="11"/>
  <c r="BN319" i="11"/>
  <c r="BN320" i="11"/>
  <c r="BN321" i="11"/>
  <c r="BN322" i="11"/>
  <c r="BN323" i="11"/>
  <c r="BN324" i="11"/>
  <c r="BN325" i="11"/>
  <c r="BN326" i="11"/>
  <c r="DF327" i="11"/>
  <c r="M8" i="8"/>
  <c r="O8" i="8" s="1"/>
  <c r="S8" i="8" s="1"/>
  <c r="M7" i="8"/>
  <c r="O7" i="8" s="1"/>
  <c r="S7" i="8" s="1"/>
  <c r="M12" i="8"/>
  <c r="O12" i="8" s="1"/>
  <c r="M6" i="8"/>
  <c r="O6" i="8" s="1"/>
  <c r="S6" i="8" s="1"/>
  <c r="M11" i="8"/>
  <c r="O11" i="8" s="1"/>
  <c r="M15" i="8"/>
  <c r="O15" i="8" s="1"/>
  <c r="S15" i="8" s="1"/>
  <c r="M13" i="8"/>
  <c r="O13" i="8" s="1"/>
  <c r="M10" i="8"/>
  <c r="O10" i="8" s="1"/>
  <c r="M14" i="8"/>
  <c r="O14" i="8" s="1"/>
  <c r="S14" i="8" s="1"/>
  <c r="M16" i="8"/>
  <c r="O16" i="8" s="1"/>
  <c r="S16" i="8" s="1"/>
  <c r="M9" i="8"/>
  <c r="O9" i="8" s="1"/>
  <c r="M5" i="8"/>
  <c r="O5" i="8" s="1"/>
  <c r="L40" i="7"/>
  <c r="P32" i="7"/>
  <c r="O38" i="7"/>
  <c r="M39" i="7"/>
  <c r="CV103" i="14"/>
  <c r="K21" i="8"/>
  <c r="K33" i="8" s="1"/>
  <c r="K45" i="8" s="1"/>
  <c r="K57" i="8" s="1"/>
  <c r="K69" i="8" s="1"/>
  <c r="K34" i="8"/>
  <c r="K46" i="8" s="1"/>
  <c r="K58" i="8" s="1"/>
  <c r="K70" i="8" s="1"/>
  <c r="K26" i="8"/>
  <c r="K38" i="8" s="1"/>
  <c r="K50" i="8" s="1"/>
  <c r="K62" i="8" s="1"/>
  <c r="K74" i="8" s="1"/>
  <c r="K25" i="8"/>
  <c r="K37" i="8" s="1"/>
  <c r="K49" i="8" s="1"/>
  <c r="K61" i="8" s="1"/>
  <c r="K73" i="8" s="1"/>
  <c r="K28" i="8"/>
  <c r="K40" i="8" s="1"/>
  <c r="K52" i="8" s="1"/>
  <c r="K64" i="8" s="1"/>
  <c r="K76" i="8" s="1"/>
  <c r="K88" i="8" s="1"/>
  <c r="K24" i="8"/>
  <c r="K36" i="8" s="1"/>
  <c r="K48" i="8" s="1"/>
  <c r="K60" i="8" s="1"/>
  <c r="K72" i="8" s="1"/>
  <c r="K20" i="8"/>
  <c r="K32" i="8" s="1"/>
  <c r="K44" i="8" s="1"/>
  <c r="K56" i="8" s="1"/>
  <c r="K68" i="8" s="1"/>
  <c r="K23" i="8"/>
  <c r="K35" i="8" s="1"/>
  <c r="K47" i="8" s="1"/>
  <c r="K59" i="8" s="1"/>
  <c r="K71" i="8" s="1"/>
  <c r="K19" i="8"/>
  <c r="K31" i="8" s="1"/>
  <c r="K43" i="8" s="1"/>
  <c r="K55" i="8" s="1"/>
  <c r="K67" i="8" s="1"/>
  <c r="K18" i="8"/>
  <c r="K30" i="8" s="1"/>
  <c r="K42" i="8" s="1"/>
  <c r="K54" i="8" s="1"/>
  <c r="K66" i="8" s="1"/>
  <c r="K27" i="8"/>
  <c r="K39" i="8" s="1"/>
  <c r="K51" i="8" s="1"/>
  <c r="K63" i="8" s="1"/>
  <c r="K75" i="8" s="1"/>
  <c r="K87" i="8" s="1"/>
  <c r="K41" i="8"/>
  <c r="K53" i="8" s="1"/>
  <c r="K65" i="8" s="1"/>
  <c r="K40" i="7"/>
  <c r="N39" i="7"/>
  <c r="DG336" i="11" l="1"/>
  <c r="DG353" i="11"/>
  <c r="DG345" i="11"/>
  <c r="DG337" i="11"/>
  <c r="DG329" i="11"/>
  <c r="DG321" i="11"/>
  <c r="DG328" i="11"/>
  <c r="DG351" i="11"/>
  <c r="DG343" i="11"/>
  <c r="DG335" i="11"/>
  <c r="DG327" i="11"/>
  <c r="DG319" i="11"/>
  <c r="DG344" i="11"/>
  <c r="DG350" i="11"/>
  <c r="DG342" i="11"/>
  <c r="DG334" i="11"/>
  <c r="DG326" i="11"/>
  <c r="DG318" i="11"/>
  <c r="DG349" i="11"/>
  <c r="DG341" i="11"/>
  <c r="DG333" i="11"/>
  <c r="DG325" i="11"/>
  <c r="DG317" i="11"/>
  <c r="DG348" i="11"/>
  <c r="DG340" i="11"/>
  <c r="DG332" i="11"/>
  <c r="DG324" i="11"/>
  <c r="DG316" i="11"/>
  <c r="DG352" i="11"/>
  <c r="DG347" i="11"/>
  <c r="DG339" i="11"/>
  <c r="DG331" i="11"/>
  <c r="DG323" i="11"/>
  <c r="DG315" i="11"/>
  <c r="DG313" i="11" s="1"/>
  <c r="DG320" i="11"/>
  <c r="DG354" i="11"/>
  <c r="DG346" i="11"/>
  <c r="DG338" i="11"/>
  <c r="DG330" i="11"/>
  <c r="DG322" i="11"/>
  <c r="K100" i="8"/>
  <c r="M100" i="8" s="1"/>
  <c r="O100" i="8" s="1"/>
  <c r="S100" i="8" s="1"/>
  <c r="M88" i="8"/>
  <c r="O88" i="8" s="1"/>
  <c r="S88" i="8" s="1"/>
  <c r="M68" i="8"/>
  <c r="O68" i="8" s="1"/>
  <c r="S68" i="8" s="1"/>
  <c r="K80" i="8"/>
  <c r="M73" i="8"/>
  <c r="O73" i="8" s="1"/>
  <c r="K85" i="8"/>
  <c r="K99" i="8"/>
  <c r="M99" i="8" s="1"/>
  <c r="O99" i="8" s="1"/>
  <c r="S99" i="8" s="1"/>
  <c r="M87" i="8"/>
  <c r="O87" i="8" s="1"/>
  <c r="S87" i="8" s="1"/>
  <c r="M66" i="8"/>
  <c r="O66" i="8" s="1"/>
  <c r="S66" i="8" s="1"/>
  <c r="K78" i="8"/>
  <c r="M70" i="8"/>
  <c r="O70" i="8" s="1"/>
  <c r="K82" i="8"/>
  <c r="M74" i="8"/>
  <c r="O74" i="8" s="1"/>
  <c r="S74" i="8" s="1"/>
  <c r="K86" i="8"/>
  <c r="M67" i="8"/>
  <c r="O67" i="8" s="1"/>
  <c r="S67" i="8" s="1"/>
  <c r="K79" i="8"/>
  <c r="M69" i="8"/>
  <c r="O69" i="8" s="1"/>
  <c r="K81" i="8"/>
  <c r="M72" i="8"/>
  <c r="O72" i="8" s="1"/>
  <c r="K84" i="8"/>
  <c r="M65" i="8"/>
  <c r="O65" i="8" s="1"/>
  <c r="S65" i="8" s="1"/>
  <c r="K77" i="8"/>
  <c r="M71" i="8"/>
  <c r="O71" i="8" s="1"/>
  <c r="K83" i="8"/>
  <c r="M37" i="8"/>
  <c r="O37" i="8" s="1"/>
  <c r="M32" i="8"/>
  <c r="O32" i="8" s="1"/>
  <c r="S32" i="8" s="1"/>
  <c r="M43" i="8"/>
  <c r="O43" i="8" s="1"/>
  <c r="S43" i="8" s="1"/>
  <c r="M17" i="8"/>
  <c r="O17" i="8" s="1"/>
  <c r="S17" i="8" s="1"/>
  <c r="M19" i="8"/>
  <c r="O19" i="8" s="1"/>
  <c r="S19" i="8" s="1"/>
  <c r="M38" i="8"/>
  <c r="O38" i="8" s="1"/>
  <c r="S38" i="8" s="1"/>
  <c r="M30" i="8"/>
  <c r="O30" i="8" s="1"/>
  <c r="S30" i="8" s="1"/>
  <c r="M50" i="8"/>
  <c r="O50" i="8" s="1"/>
  <c r="S50" i="8" s="1"/>
  <c r="M22" i="8"/>
  <c r="O22" i="8" s="1"/>
  <c r="M34" i="8"/>
  <c r="O34" i="8" s="1"/>
  <c r="M51" i="8"/>
  <c r="O51" i="8" s="1"/>
  <c r="S51" i="8" s="1"/>
  <c r="M26" i="8"/>
  <c r="O26" i="8" s="1"/>
  <c r="S26" i="8" s="1"/>
  <c r="M57" i="8"/>
  <c r="O57" i="8" s="1"/>
  <c r="M55" i="8"/>
  <c r="O55" i="8" s="1"/>
  <c r="S55" i="8" s="1"/>
  <c r="M21" i="8"/>
  <c r="O21" i="8" s="1"/>
  <c r="M56" i="8"/>
  <c r="O56" i="8" s="1"/>
  <c r="S56" i="8" s="1"/>
  <c r="M42" i="8"/>
  <c r="O42" i="8" s="1"/>
  <c r="S42" i="8" s="1"/>
  <c r="M40" i="8"/>
  <c r="O40" i="8" s="1"/>
  <c r="S40" i="8" s="1"/>
  <c r="M25" i="8"/>
  <c r="O25" i="8" s="1"/>
  <c r="M52" i="8"/>
  <c r="O52" i="8" s="1"/>
  <c r="S52" i="8" s="1"/>
  <c r="M54" i="8"/>
  <c r="O54" i="8" s="1"/>
  <c r="S54" i="8" s="1"/>
  <c r="M60" i="8"/>
  <c r="O60" i="8" s="1"/>
  <c r="M47" i="8"/>
  <c r="O47" i="8" s="1"/>
  <c r="M29" i="8"/>
  <c r="O29" i="8" s="1"/>
  <c r="S29" i="8" s="1"/>
  <c r="M24" i="8"/>
  <c r="O24" i="8" s="1"/>
  <c r="M44" i="8"/>
  <c r="O44" i="8" s="1"/>
  <c r="S44" i="8" s="1"/>
  <c r="M45" i="8"/>
  <c r="O45" i="8" s="1"/>
  <c r="M46" i="8"/>
  <c r="O46" i="8" s="1"/>
  <c r="M18" i="8"/>
  <c r="O18" i="8" s="1"/>
  <c r="S18" i="8" s="1"/>
  <c r="M33" i="8"/>
  <c r="O33" i="8" s="1"/>
  <c r="M53" i="8"/>
  <c r="O53" i="8" s="1"/>
  <c r="S53" i="8" s="1"/>
  <c r="M64" i="8"/>
  <c r="O64" i="8" s="1"/>
  <c r="S64" i="8" s="1"/>
  <c r="M28" i="8"/>
  <c r="O28" i="8" s="1"/>
  <c r="S28" i="8" s="1"/>
  <c r="M35" i="8"/>
  <c r="O35" i="8" s="1"/>
  <c r="M49" i="8"/>
  <c r="O49" i="8" s="1"/>
  <c r="M58" i="8"/>
  <c r="O58" i="8" s="1"/>
  <c r="M31" i="8"/>
  <c r="O31" i="8" s="1"/>
  <c r="S31" i="8" s="1"/>
  <c r="M23" i="8"/>
  <c r="O23" i="8" s="1"/>
  <c r="M76" i="8"/>
  <c r="O76" i="8" s="1"/>
  <c r="S76" i="8" s="1"/>
  <c r="M75" i="8"/>
  <c r="O75" i="8" s="1"/>
  <c r="S75" i="8" s="1"/>
  <c r="M39" i="8"/>
  <c r="O39" i="8" s="1"/>
  <c r="S39" i="8" s="1"/>
  <c r="M48" i="8"/>
  <c r="O48" i="8" s="1"/>
  <c r="M20" i="8"/>
  <c r="O20" i="8" s="1"/>
  <c r="S20" i="8" s="1"/>
  <c r="M41" i="8"/>
  <c r="O41" i="8" s="1"/>
  <c r="S41" i="8" s="1"/>
  <c r="M61" i="8"/>
  <c r="O61" i="8" s="1"/>
  <c r="M63" i="8"/>
  <c r="O63" i="8" s="1"/>
  <c r="S63" i="8" s="1"/>
  <c r="M27" i="8"/>
  <c r="O27" i="8" s="1"/>
  <c r="S27" i="8" s="1"/>
  <c r="M59" i="8"/>
  <c r="O59" i="8" s="1"/>
  <c r="M62" i="8"/>
  <c r="O62" i="8" s="1"/>
  <c r="S62" i="8" s="1"/>
  <c r="M36" i="8"/>
  <c r="O36" i="8" s="1"/>
  <c r="L41" i="7"/>
  <c r="P33" i="7"/>
  <c r="O39" i="7"/>
  <c r="M40" i="7"/>
  <c r="S5" i="8"/>
  <c r="S9" i="8"/>
  <c r="K41" i="7"/>
  <c r="N40" i="7"/>
  <c r="DH324" i="11" l="1"/>
  <c r="DI324" i="11" s="1"/>
  <c r="DH330" i="11"/>
  <c r="DI330" i="11" s="1"/>
  <c r="DH349" i="11"/>
  <c r="DI349" i="11" s="1"/>
  <c r="DH338" i="11"/>
  <c r="DI338" i="11" s="1"/>
  <c r="DH322" i="11"/>
  <c r="DI322" i="11" s="1"/>
  <c r="DH337" i="11"/>
  <c r="DI337" i="11" s="1"/>
  <c r="DH335" i="11"/>
  <c r="DI335" i="11" s="1"/>
  <c r="DH323" i="11"/>
  <c r="DI323" i="11" s="1"/>
  <c r="DH325" i="11"/>
  <c r="DI325" i="11" s="1"/>
  <c r="DH318" i="11"/>
  <c r="DI318" i="11" s="1"/>
  <c r="DH347" i="11"/>
  <c r="DI347" i="11" s="1"/>
  <c r="DH331" i="11"/>
  <c r="DI331" i="11" s="1"/>
  <c r="DH351" i="11"/>
  <c r="DI351" i="11" s="1"/>
  <c r="DH340" i="11"/>
  <c r="DI340" i="11" s="1"/>
  <c r="DH334" i="11"/>
  <c r="DI334" i="11" s="1"/>
  <c r="DH332" i="11"/>
  <c r="DI332" i="11" s="1"/>
  <c r="DH339" i="11"/>
  <c r="DI339" i="11" s="1"/>
  <c r="DH350" i="11"/>
  <c r="DI350" i="11" s="1"/>
  <c r="DH345" i="11"/>
  <c r="DI345" i="11" s="1"/>
  <c r="DH329" i="11"/>
  <c r="DI329" i="11" s="1"/>
  <c r="DH333" i="11"/>
  <c r="DI333" i="11" s="1"/>
  <c r="DH344" i="11"/>
  <c r="DI344" i="11" s="1"/>
  <c r="DH342" i="11"/>
  <c r="DI342" i="11" s="1"/>
  <c r="DH354" i="11"/>
  <c r="DI354" i="11" s="1"/>
  <c r="DH353" i="11"/>
  <c r="DI353" i="11" s="1"/>
  <c r="DH327" i="11"/>
  <c r="DI327" i="11" s="1"/>
  <c r="DH348" i="11"/>
  <c r="DI348" i="11" s="1"/>
  <c r="DH336" i="11"/>
  <c r="DI336" i="11" s="1"/>
  <c r="DH341" i="11"/>
  <c r="DI341" i="11" s="1"/>
  <c r="DH317" i="11"/>
  <c r="DI317" i="11" s="1"/>
  <c r="DH328" i="11"/>
  <c r="DI328" i="11" s="1"/>
  <c r="DH343" i="11"/>
  <c r="DI343" i="11" s="1"/>
  <c r="DH313" i="11"/>
  <c r="DI313" i="11" s="1"/>
  <c r="DG312" i="11"/>
  <c r="DH316" i="11"/>
  <c r="DI316" i="11" s="1"/>
  <c r="DH326" i="11"/>
  <c r="DI326" i="11" s="1"/>
  <c r="DH319" i="11"/>
  <c r="DI319" i="11" s="1"/>
  <c r="BZ99" i="14" s="1"/>
  <c r="BZ100" i="14" s="1"/>
  <c r="DH321" i="11"/>
  <c r="DI321" i="11" s="1"/>
  <c r="DH320" i="11"/>
  <c r="DI320" i="11" s="1"/>
  <c r="DH352" i="11"/>
  <c r="DI352" i="11" s="1"/>
  <c r="DH346" i="11"/>
  <c r="DI346" i="11" s="1"/>
  <c r="K95" i="8"/>
  <c r="M95" i="8" s="1"/>
  <c r="O95" i="8" s="1"/>
  <c r="S95" i="8" s="1"/>
  <c r="M83" i="8"/>
  <c r="O83" i="8" s="1"/>
  <c r="S83" i="8" s="1"/>
  <c r="K91" i="8"/>
  <c r="M91" i="8" s="1"/>
  <c r="O91" i="8" s="1"/>
  <c r="S91" i="8" s="1"/>
  <c r="M79" i="8"/>
  <c r="O79" i="8" s="1"/>
  <c r="S79" i="8" s="1"/>
  <c r="K89" i="8"/>
  <c r="M89" i="8" s="1"/>
  <c r="O89" i="8" s="1"/>
  <c r="S89" i="8" s="1"/>
  <c r="M77" i="8"/>
  <c r="O77" i="8" s="1"/>
  <c r="S77" i="8" s="1"/>
  <c r="K98" i="8"/>
  <c r="M98" i="8" s="1"/>
  <c r="O98" i="8" s="1"/>
  <c r="S98" i="8" s="1"/>
  <c r="CW113" i="14" s="1"/>
  <c r="M86" i="8"/>
  <c r="O86" i="8" s="1"/>
  <c r="S86" i="8" s="1"/>
  <c r="K97" i="8"/>
  <c r="M97" i="8" s="1"/>
  <c r="O97" i="8" s="1"/>
  <c r="S97" i="8" s="1"/>
  <c r="M85" i="8"/>
  <c r="O85" i="8" s="1"/>
  <c r="S85" i="8" s="1"/>
  <c r="K96" i="8"/>
  <c r="M96" i="8" s="1"/>
  <c r="O96" i="8" s="1"/>
  <c r="S96" i="8" s="1"/>
  <c r="M84" i="8"/>
  <c r="O84" i="8" s="1"/>
  <c r="S84" i="8" s="1"/>
  <c r="K94" i="8"/>
  <c r="M94" i="8" s="1"/>
  <c r="O94" i="8" s="1"/>
  <c r="S94" i="8" s="1"/>
  <c r="M82" i="8"/>
  <c r="O82" i="8" s="1"/>
  <c r="S82" i="8" s="1"/>
  <c r="K92" i="8"/>
  <c r="M92" i="8" s="1"/>
  <c r="O92" i="8" s="1"/>
  <c r="S92" i="8" s="1"/>
  <c r="M80" i="8"/>
  <c r="O80" i="8" s="1"/>
  <c r="S80" i="8" s="1"/>
  <c r="K93" i="8"/>
  <c r="M93" i="8" s="1"/>
  <c r="O93" i="8" s="1"/>
  <c r="S93" i="8" s="1"/>
  <c r="M81" i="8"/>
  <c r="O81" i="8" s="1"/>
  <c r="S81" i="8" s="1"/>
  <c r="K90" i="8"/>
  <c r="M90" i="8" s="1"/>
  <c r="O90" i="8" s="1"/>
  <c r="S90" i="8" s="1"/>
  <c r="M78" i="8"/>
  <c r="O78" i="8" s="1"/>
  <c r="S78" i="8" s="1"/>
  <c r="L42" i="7"/>
  <c r="P34" i="7"/>
  <c r="O40" i="7"/>
  <c r="M41" i="7"/>
  <c r="CW115" i="14"/>
  <c r="CW114" i="14"/>
  <c r="S46" i="8"/>
  <c r="S57" i="8"/>
  <c r="K42" i="7"/>
  <c r="N41" i="7"/>
  <c r="DG311" i="11" l="1"/>
  <c r="DH312" i="11"/>
  <c r="DI312" i="11" s="1"/>
  <c r="L43" i="7"/>
  <c r="P35" i="7"/>
  <c r="O41" i="7"/>
  <c r="M42" i="7"/>
  <c r="S22" i="8"/>
  <c r="S21" i="8"/>
  <c r="S45" i="8"/>
  <c r="S70" i="8"/>
  <c r="S34" i="8"/>
  <c r="S33" i="8"/>
  <c r="S69" i="8"/>
  <c r="CW104" i="14" s="1"/>
  <c r="S10" i="8"/>
  <c r="S23" i="8"/>
  <c r="S35" i="8"/>
  <c r="S71" i="8"/>
  <c r="S11" i="8"/>
  <c r="K43" i="7"/>
  <c r="N42" i="7"/>
  <c r="DH311" i="11" l="1"/>
  <c r="DI311" i="11" s="1"/>
  <c r="DG310" i="11"/>
  <c r="L44" i="7"/>
  <c r="P36" i="7"/>
  <c r="O42" i="7"/>
  <c r="M43" i="7"/>
  <c r="S58" i="8"/>
  <c r="CW105" i="14" s="1"/>
  <c r="S47" i="8"/>
  <c r="S59" i="8"/>
  <c r="CW106" i="14" s="1"/>
  <c r="S37" i="8"/>
  <c r="S36" i="8"/>
  <c r="S61" i="8"/>
  <c r="S60" i="8"/>
  <c r="S73" i="8"/>
  <c r="CW108" i="14" s="1"/>
  <c r="S72" i="8"/>
  <c r="CW107" i="14" s="1"/>
  <c r="S49" i="8"/>
  <c r="S48" i="8"/>
  <c r="S12" i="8"/>
  <c r="S13" i="8"/>
  <c r="S25" i="8"/>
  <c r="S24" i="8"/>
  <c r="K44" i="7"/>
  <c r="N43" i="7"/>
  <c r="DG309" i="11" l="1"/>
  <c r="DH310" i="11"/>
  <c r="DI310" i="11" s="1"/>
  <c r="L45" i="7"/>
  <c r="P37" i="7"/>
  <c r="O43" i="7"/>
  <c r="M44" i="7"/>
  <c r="CW112" i="14"/>
  <c r="CW111" i="14"/>
  <c r="CW109" i="14"/>
  <c r="CW110" i="14"/>
  <c r="K45" i="7"/>
  <c r="N44" i="7"/>
  <c r="DH309" i="11" l="1"/>
  <c r="DI309" i="11" s="1"/>
  <c r="L46" i="7"/>
  <c r="P38" i="7"/>
  <c r="O44" i="7"/>
  <c r="M45" i="7"/>
  <c r="K46" i="7"/>
  <c r="N45" i="7"/>
  <c r="L47" i="7" l="1"/>
  <c r="P39" i="7"/>
  <c r="O45" i="7"/>
  <c r="M46" i="7"/>
  <c r="K47" i="7"/>
  <c r="N46" i="7"/>
  <c r="L48" i="7" l="1"/>
  <c r="P40" i="7"/>
  <c r="O46" i="7"/>
  <c r="M47" i="7"/>
  <c r="K48" i="7"/>
  <c r="N47" i="7"/>
  <c r="L49" i="7" l="1"/>
  <c r="P41" i="7"/>
  <c r="O47" i="7"/>
  <c r="M48" i="7"/>
  <c r="K49" i="7"/>
  <c r="N48" i="7"/>
  <c r="L50" i="7" l="1"/>
  <c r="P42" i="7"/>
  <c r="O48" i="7"/>
  <c r="M49" i="7"/>
  <c r="K50" i="7"/>
  <c r="N49" i="7"/>
  <c r="L51" i="7" l="1"/>
  <c r="P43" i="7"/>
  <c r="O49" i="7"/>
  <c r="M50" i="7"/>
  <c r="K51" i="7"/>
  <c r="N50" i="7"/>
  <c r="L52" i="7" l="1"/>
  <c r="P44" i="7"/>
  <c r="O50" i="7"/>
  <c r="M51" i="7"/>
  <c r="K52" i="7"/>
  <c r="N51" i="7"/>
  <c r="L53" i="7" l="1"/>
  <c r="P45" i="7"/>
  <c r="O51" i="7"/>
  <c r="M52" i="7"/>
  <c r="K53" i="7"/>
  <c r="N52" i="7"/>
  <c r="L54" i="7" l="1"/>
  <c r="P46" i="7"/>
  <c r="O52" i="7"/>
  <c r="M53" i="7"/>
  <c r="K54" i="7"/>
  <c r="N53" i="7"/>
  <c r="L55" i="7" l="1"/>
  <c r="P47" i="7"/>
  <c r="O53" i="7"/>
  <c r="M54" i="7"/>
  <c r="K55" i="7"/>
  <c r="N54" i="7"/>
  <c r="L56" i="7" l="1"/>
  <c r="P48" i="7"/>
  <c r="O54" i="7"/>
  <c r="M55" i="7"/>
  <c r="K56" i="7"/>
  <c r="N55" i="7"/>
  <c r="L57" i="7" l="1"/>
  <c r="P49" i="7"/>
  <c r="O55" i="7"/>
  <c r="M56" i="7"/>
  <c r="K57" i="7"/>
  <c r="N56" i="7"/>
  <c r="L58" i="7" l="1"/>
  <c r="P50" i="7"/>
  <c r="O56" i="7"/>
  <c r="M57" i="7"/>
  <c r="K58" i="7"/>
  <c r="N57" i="7"/>
  <c r="L59" i="7" l="1"/>
  <c r="P51" i="7"/>
  <c r="O57" i="7"/>
  <c r="M58" i="7"/>
  <c r="K59" i="7"/>
  <c r="N58" i="7"/>
  <c r="L60" i="7" l="1"/>
  <c r="P52" i="7"/>
  <c r="O58" i="7"/>
  <c r="M59" i="7"/>
  <c r="K60" i="7"/>
  <c r="N59" i="7"/>
  <c r="L61" i="7" l="1"/>
  <c r="P53" i="7"/>
  <c r="O59" i="7"/>
  <c r="M60" i="7"/>
  <c r="K61" i="7"/>
  <c r="N60" i="7"/>
  <c r="L62" i="7" l="1"/>
  <c r="P54" i="7"/>
  <c r="O60" i="7"/>
  <c r="M61" i="7"/>
  <c r="K62" i="7"/>
  <c r="N61" i="7"/>
  <c r="L63" i="7" l="1"/>
  <c r="P55" i="7"/>
  <c r="O61" i="7"/>
  <c r="M62" i="7"/>
  <c r="K63" i="7"/>
  <c r="N62" i="7"/>
  <c r="L64" i="7" l="1"/>
  <c r="P56" i="7"/>
  <c r="O62" i="7"/>
  <c r="M63" i="7"/>
  <c r="K64" i="7"/>
  <c r="N63" i="7"/>
  <c r="L65" i="7" l="1"/>
  <c r="BY110" i="14"/>
  <c r="CC111" i="14"/>
  <c r="CI111" i="14" s="1"/>
  <c r="BY111" i="14"/>
  <c r="CA111" i="14"/>
  <c r="CG111" i="14" s="1"/>
  <c r="BZ111" i="14"/>
  <c r="CF111" i="14" s="1"/>
  <c r="BZ110" i="14"/>
  <c r="CF110" i="14" s="1"/>
  <c r="CB110" i="14"/>
  <c r="CH110" i="14" s="1"/>
  <c r="CA110" i="14"/>
  <c r="CG110" i="14" s="1"/>
  <c r="CB111" i="14"/>
  <c r="CH111" i="14" s="1"/>
  <c r="CC110" i="14"/>
  <c r="CI110" i="14" s="1"/>
  <c r="P57" i="7"/>
  <c r="O63" i="7"/>
  <c r="M64" i="7"/>
  <c r="CB113" i="14"/>
  <c r="CH113" i="14" s="1"/>
  <c r="CA113" i="14"/>
  <c r="CC112" i="14"/>
  <c r="CI112" i="14" s="1"/>
  <c r="BZ112" i="14"/>
  <c r="BZ113" i="14"/>
  <c r="CB112" i="14"/>
  <c r="CH112" i="14" s="1"/>
  <c r="BY113" i="14"/>
  <c r="CC113" i="14"/>
  <c r="CI113" i="14" s="1"/>
  <c r="CA112" i="14"/>
  <c r="BY112" i="14"/>
  <c r="BY104" i="14"/>
  <c r="BZ104" i="14"/>
  <c r="BY115" i="14"/>
  <c r="BY114" i="14"/>
  <c r="CC104" i="14"/>
  <c r="CB105" i="14"/>
  <c r="BZ105" i="14"/>
  <c r="CA105" i="14"/>
  <c r="CB114" i="14"/>
  <c r="CB104" i="14"/>
  <c r="CA104" i="14"/>
  <c r="CA115" i="14"/>
  <c r="CC105" i="14"/>
  <c r="CI105" i="14" s="1"/>
  <c r="BZ115" i="14"/>
  <c r="CC115" i="14"/>
  <c r="CI115" i="14" s="1"/>
  <c r="BZ114" i="14"/>
  <c r="CC114" i="14"/>
  <c r="CB115" i="14"/>
  <c r="BY105" i="14"/>
  <c r="CA114" i="14"/>
  <c r="K65" i="7"/>
  <c r="N64" i="7"/>
  <c r="L66" i="7" l="1"/>
  <c r="CD111" i="14"/>
  <c r="CE111" i="14"/>
  <c r="CD110" i="14"/>
  <c r="CE110" i="14"/>
  <c r="P58" i="7"/>
  <c r="O64" i="7"/>
  <c r="M65" i="7"/>
  <c r="CD113" i="14"/>
  <c r="CD112" i="14"/>
  <c r="CD104" i="14"/>
  <c r="CH105" i="14"/>
  <c r="CI102" i="14"/>
  <c r="CI114" i="14" s="1"/>
  <c r="CI104" i="14"/>
  <c r="CC116" i="14"/>
  <c r="CD114" i="14"/>
  <c r="CD105" i="14"/>
  <c r="CG102" i="14"/>
  <c r="CG115" i="14" s="1"/>
  <c r="CA116" i="14"/>
  <c r="CD115" i="14"/>
  <c r="CH115" i="14"/>
  <c r="CH104" i="14"/>
  <c r="CB116" i="14"/>
  <c r="CH102" i="14"/>
  <c r="CF102" i="14"/>
  <c r="CF104" i="14" s="1"/>
  <c r="BZ116" i="14"/>
  <c r="CH114" i="14"/>
  <c r="CE102" i="14"/>
  <c r="CE115" i="14" s="1"/>
  <c r="BY116" i="14"/>
  <c r="K66" i="7"/>
  <c r="N65" i="7"/>
  <c r="L67" i="7" l="1"/>
  <c r="P59" i="7"/>
  <c r="O65" i="7"/>
  <c r="M66" i="7"/>
  <c r="CE112" i="14"/>
  <c r="CG112" i="14"/>
  <c r="CG113" i="14"/>
  <c r="CF112" i="14"/>
  <c r="CF113" i="14"/>
  <c r="CE113" i="14"/>
  <c r="CE105" i="14"/>
  <c r="CE104" i="14"/>
  <c r="CI116" i="14"/>
  <c r="CG104" i="14"/>
  <c r="CF115" i="14"/>
  <c r="CD116" i="14"/>
  <c r="CC117" i="14" s="1"/>
  <c r="CH116" i="14"/>
  <c r="CF114" i="14"/>
  <c r="CE114" i="14"/>
  <c r="CG114" i="14"/>
  <c r="CF105" i="14"/>
  <c r="CG105" i="14"/>
  <c r="CP101" i="14"/>
  <c r="K67" i="7"/>
  <c r="N66" i="7"/>
  <c r="L68" i="7" l="1"/>
  <c r="P60" i="7"/>
  <c r="O66" i="7"/>
  <c r="M67" i="7"/>
  <c r="BY117" i="14"/>
  <c r="CM101" i="14" s="1"/>
  <c r="CM114" i="14" s="1"/>
  <c r="BZ117" i="14"/>
  <c r="CN101" i="14" s="1"/>
  <c r="CN106" i="14" s="1"/>
  <c r="CZ106" i="14" s="1"/>
  <c r="DI109" i="14" s="1"/>
  <c r="CB117" i="14"/>
  <c r="CA117" i="14"/>
  <c r="CO101" i="14" s="1"/>
  <c r="CO108" i="14" s="1"/>
  <c r="DA108" i="14" s="1"/>
  <c r="DJ111" i="14" s="1"/>
  <c r="CQ101" i="14"/>
  <c r="CQ109" i="14" s="1"/>
  <c r="DC109" i="14" s="1"/>
  <c r="DL112" i="14" s="1"/>
  <c r="CF116" i="14"/>
  <c r="CE116" i="14"/>
  <c r="CG116" i="14"/>
  <c r="CP106" i="14"/>
  <c r="DB106" i="14" s="1"/>
  <c r="DK109" i="14" s="1"/>
  <c r="CP109" i="14"/>
  <c r="DB109" i="14" s="1"/>
  <c r="DK112" i="14" s="1"/>
  <c r="CP110" i="14"/>
  <c r="DB110" i="14" s="1"/>
  <c r="DK113" i="14" s="1"/>
  <c r="CP112" i="14"/>
  <c r="DB112" i="14" s="1"/>
  <c r="DK115" i="14" s="1"/>
  <c r="CP108" i="14"/>
  <c r="DB108" i="14" s="1"/>
  <c r="DK111" i="14" s="1"/>
  <c r="CP113" i="14"/>
  <c r="DB113" i="14" s="1"/>
  <c r="DK116" i="14" s="1"/>
  <c r="CP111" i="14"/>
  <c r="DB111" i="14" s="1"/>
  <c r="DK114" i="14" s="1"/>
  <c r="CP107" i="14"/>
  <c r="DB107" i="14" s="1"/>
  <c r="DK110" i="14" s="1"/>
  <c r="CP115" i="14"/>
  <c r="DB115" i="14" s="1"/>
  <c r="DK118" i="14" s="1"/>
  <c r="CP114" i="14"/>
  <c r="DB114" i="14" s="1"/>
  <c r="DK117" i="14" s="1"/>
  <c r="CP104" i="14"/>
  <c r="CP105" i="14"/>
  <c r="DB105" i="14" s="1"/>
  <c r="DK108" i="14" s="1"/>
  <c r="K68" i="7"/>
  <c r="N67" i="7"/>
  <c r="L69" i="7" l="1"/>
  <c r="P61" i="7"/>
  <c r="O67" i="7"/>
  <c r="M68" i="7"/>
  <c r="CQ104" i="14"/>
  <c r="DC104" i="14" s="1"/>
  <c r="CQ107" i="14"/>
  <c r="DC107" i="14" s="1"/>
  <c r="DL110" i="14" s="1"/>
  <c r="CQ115" i="14"/>
  <c r="DC115" i="14" s="1"/>
  <c r="DL118" i="14" s="1"/>
  <c r="CQ106" i="14"/>
  <c r="DC106" i="14" s="1"/>
  <c r="DL109" i="14" s="1"/>
  <c r="CQ108" i="14"/>
  <c r="DC108" i="14" s="1"/>
  <c r="DL111" i="14" s="1"/>
  <c r="CQ105" i="14"/>
  <c r="DC105" i="14" s="1"/>
  <c r="DL108" i="14" s="1"/>
  <c r="CQ113" i="14"/>
  <c r="DC113" i="14" s="1"/>
  <c r="DL116" i="14" s="1"/>
  <c r="CQ114" i="14"/>
  <c r="DC114" i="14" s="1"/>
  <c r="DL117" i="14" s="1"/>
  <c r="CQ110" i="14"/>
  <c r="DC110" i="14" s="1"/>
  <c r="DL113" i="14" s="1"/>
  <c r="CQ112" i="14"/>
  <c r="DC112" i="14" s="1"/>
  <c r="DL115" i="14" s="1"/>
  <c r="CQ111" i="14"/>
  <c r="DC111" i="14" s="1"/>
  <c r="DL114" i="14" s="1"/>
  <c r="CO104" i="14"/>
  <c r="DA104" i="14" s="1"/>
  <c r="CO113" i="14"/>
  <c r="DA113" i="14" s="1"/>
  <c r="DJ116" i="14" s="1"/>
  <c r="CN113" i="14"/>
  <c r="CZ113" i="14" s="1"/>
  <c r="DI116" i="14" s="1"/>
  <c r="CO114" i="14"/>
  <c r="DA114" i="14" s="1"/>
  <c r="DJ117" i="14" s="1"/>
  <c r="CO106" i="14"/>
  <c r="DA106" i="14" s="1"/>
  <c r="DJ109" i="14" s="1"/>
  <c r="CM112" i="14"/>
  <c r="CY112" i="14" s="1"/>
  <c r="CM113" i="14"/>
  <c r="CY113" i="14" s="1"/>
  <c r="CM105" i="14"/>
  <c r="CY105" i="14" s="1"/>
  <c r="CM110" i="14"/>
  <c r="CY110" i="14" s="1"/>
  <c r="CM111" i="14"/>
  <c r="CY111" i="14" s="1"/>
  <c r="CM115" i="14"/>
  <c r="CY115" i="14" s="1"/>
  <c r="CM106" i="14"/>
  <c r="CM109" i="14"/>
  <c r="CY109" i="14" s="1"/>
  <c r="CM108" i="14"/>
  <c r="CY108" i="14" s="1"/>
  <c r="CM107" i="14"/>
  <c r="CY107" i="14" s="1"/>
  <c r="CM104" i="14"/>
  <c r="CO115" i="14"/>
  <c r="DA115" i="14" s="1"/>
  <c r="DJ118" i="14" s="1"/>
  <c r="CO110" i="14"/>
  <c r="DA110" i="14" s="1"/>
  <c r="DJ113" i="14" s="1"/>
  <c r="CO109" i="14"/>
  <c r="DA109" i="14" s="1"/>
  <c r="DJ112" i="14" s="1"/>
  <c r="CO112" i="14"/>
  <c r="DA112" i="14" s="1"/>
  <c r="DJ115" i="14" s="1"/>
  <c r="CO111" i="14"/>
  <c r="DA111" i="14" s="1"/>
  <c r="DJ114" i="14" s="1"/>
  <c r="CO105" i="14"/>
  <c r="DA105" i="14" s="1"/>
  <c r="DJ108" i="14" s="1"/>
  <c r="CO107" i="14"/>
  <c r="DA107" i="14" s="1"/>
  <c r="DJ110" i="14" s="1"/>
  <c r="CN110" i="14"/>
  <c r="CZ110" i="14" s="1"/>
  <c r="DI113" i="14" s="1"/>
  <c r="CN105" i="14"/>
  <c r="CZ105" i="14" s="1"/>
  <c r="DI108" i="14" s="1"/>
  <c r="CN108" i="14"/>
  <c r="CZ108" i="14" s="1"/>
  <c r="DI111" i="14" s="1"/>
  <c r="CN104" i="14"/>
  <c r="CZ104" i="14" s="1"/>
  <c r="CN112" i="14"/>
  <c r="CZ112" i="14" s="1"/>
  <c r="DI115" i="14" s="1"/>
  <c r="CN107" i="14"/>
  <c r="CZ107" i="14" s="1"/>
  <c r="DI110" i="14" s="1"/>
  <c r="CN115" i="14"/>
  <c r="CZ115" i="14" s="1"/>
  <c r="DI118" i="14" s="1"/>
  <c r="CN114" i="14"/>
  <c r="CZ114" i="14" s="1"/>
  <c r="DI117" i="14" s="1"/>
  <c r="CN111" i="14"/>
  <c r="CZ111" i="14" s="1"/>
  <c r="DI114" i="14" s="1"/>
  <c r="CN109" i="14"/>
  <c r="CZ109" i="14" s="1"/>
  <c r="DI112" i="14" s="1"/>
  <c r="DB104" i="14"/>
  <c r="CP116" i="14"/>
  <c r="CP118" i="14" s="1"/>
  <c r="CY114" i="14"/>
  <c r="K69" i="7"/>
  <c r="N68" i="7"/>
  <c r="L70" i="7" l="1"/>
  <c r="P62" i="7"/>
  <c r="O68" i="7"/>
  <c r="M69" i="7"/>
  <c r="CQ116" i="14"/>
  <c r="CQ118" i="14" s="1"/>
  <c r="DD105" i="14"/>
  <c r="DD112" i="14"/>
  <c r="DD113" i="14"/>
  <c r="DD108" i="14"/>
  <c r="DD109" i="14"/>
  <c r="DD107" i="14"/>
  <c r="DD114" i="14"/>
  <c r="DD115" i="14"/>
  <c r="DD111" i="14"/>
  <c r="DD110" i="14"/>
  <c r="CY104" i="14"/>
  <c r="DD104" i="14" s="1"/>
  <c r="CR104" i="14"/>
  <c r="CR113" i="14"/>
  <c r="CR106" i="14"/>
  <c r="CM116" i="14"/>
  <c r="CM118" i="14" s="1"/>
  <c r="CY106" i="14"/>
  <c r="DD106" i="14" s="1"/>
  <c r="CO116" i="14"/>
  <c r="CO118" i="14" s="1"/>
  <c r="CR112" i="14"/>
  <c r="CR110" i="14"/>
  <c r="CN116" i="14"/>
  <c r="CN118" i="14" s="1"/>
  <c r="CR107" i="14"/>
  <c r="CR115" i="14"/>
  <c r="CR108" i="14"/>
  <c r="CR109" i="14"/>
  <c r="CR114" i="14"/>
  <c r="CR105" i="14"/>
  <c r="CR111" i="14"/>
  <c r="DJ107" i="14"/>
  <c r="DJ119" i="14" s="1"/>
  <c r="DJ120" i="14" s="1"/>
  <c r="DJ121" i="14" s="1"/>
  <c r="DA116" i="14"/>
  <c r="DH108" i="14"/>
  <c r="DM108" i="14" s="1"/>
  <c r="DH110" i="14"/>
  <c r="DM110" i="14" s="1"/>
  <c r="DH112" i="14"/>
  <c r="DM112" i="14" s="1"/>
  <c r="DH113" i="14"/>
  <c r="DM113" i="14" s="1"/>
  <c r="DH117" i="14"/>
  <c r="DM117" i="14" s="1"/>
  <c r="DH114" i="14"/>
  <c r="DM114" i="14" s="1"/>
  <c r="DH118" i="14"/>
  <c r="DM118" i="14" s="1"/>
  <c r="DH115" i="14"/>
  <c r="DM115" i="14" s="1"/>
  <c r="DL107" i="14"/>
  <c r="DL119" i="14" s="1"/>
  <c r="DL120" i="14" s="1"/>
  <c r="DL121" i="14" s="1"/>
  <c r="DC116" i="14"/>
  <c r="DH111" i="14"/>
  <c r="DM111" i="14" s="1"/>
  <c r="DH116" i="14"/>
  <c r="DI107" i="14"/>
  <c r="DI119" i="14" s="1"/>
  <c r="DI120" i="14" s="1"/>
  <c r="DI121" i="14" s="1"/>
  <c r="CZ116" i="14"/>
  <c r="DK107" i="14"/>
  <c r="DK119" i="14" s="1"/>
  <c r="DK120" i="14" s="1"/>
  <c r="DK121" i="14" s="1"/>
  <c r="DB116" i="14"/>
  <c r="K70" i="7"/>
  <c r="N69" i="7"/>
  <c r="L71" i="7" l="1"/>
  <c r="P63" i="7"/>
  <c r="O69" i="7"/>
  <c r="M70" i="7"/>
  <c r="DM116" i="14"/>
  <c r="DH107" i="14"/>
  <c r="DM107" i="14" s="1"/>
  <c r="DD116" i="14"/>
  <c r="DC117" i="14" s="1"/>
  <c r="CY116" i="14"/>
  <c r="DH109" i="14"/>
  <c r="DM109" i="14" s="1"/>
  <c r="CR118" i="14"/>
  <c r="CR116" i="14"/>
  <c r="K71" i="7"/>
  <c r="N70" i="7"/>
  <c r="L72" i="7" l="1"/>
  <c r="P64" i="7"/>
  <c r="O70" i="7"/>
  <c r="M71" i="7"/>
  <c r="CY117" i="14"/>
  <c r="CM117" i="14"/>
  <c r="CO117" i="14"/>
  <c r="CP117" i="14"/>
  <c r="CQ117" i="14"/>
  <c r="CN117" i="14"/>
  <c r="DH119" i="14"/>
  <c r="DH120" i="14" s="1"/>
  <c r="DM119" i="14"/>
  <c r="CS118" i="14"/>
  <c r="K72" i="7"/>
  <c r="N71" i="7"/>
  <c r="L73" i="7" l="1"/>
  <c r="P65" i="7"/>
  <c r="O71" i="7"/>
  <c r="M72" i="7"/>
  <c r="DM120" i="14"/>
  <c r="DH121" i="14"/>
  <c r="K73" i="7"/>
  <c r="N72" i="7"/>
  <c r="L74" i="7" l="1"/>
  <c r="P66" i="7"/>
  <c r="O72" i="7"/>
  <c r="M73" i="7"/>
  <c r="DM121" i="14"/>
  <c r="DH122" i="14" s="1"/>
  <c r="K74" i="7"/>
  <c r="N73" i="7"/>
  <c r="L75" i="7" l="1"/>
  <c r="P67" i="7"/>
  <c r="O73" i="7"/>
  <c r="M74" i="7"/>
  <c r="DH123" i="14"/>
  <c r="DH124" i="14" s="1"/>
  <c r="DH125" i="14" s="1"/>
  <c r="DH126" i="14" s="1"/>
  <c r="DH127" i="14" s="1"/>
  <c r="DK123" i="14"/>
  <c r="DK124" i="14" s="1"/>
  <c r="DK125" i="14" s="1"/>
  <c r="DI123" i="14"/>
  <c r="DI124" i="14" s="1"/>
  <c r="DI125" i="14" s="1"/>
  <c r="DI126" i="14" s="1"/>
  <c r="DJ123" i="14"/>
  <c r="DJ124" i="14" s="1"/>
  <c r="DJ125" i="14" s="1"/>
  <c r="DL123" i="14"/>
  <c r="DL124" i="14" s="1"/>
  <c r="DL125" i="14" s="1"/>
  <c r="K75" i="7"/>
  <c r="N74" i="7"/>
  <c r="L76" i="7" l="1"/>
  <c r="P68" i="7"/>
  <c r="O74" i="7"/>
  <c r="M75" i="7"/>
  <c r="DL126" i="14"/>
  <c r="DK126" i="14"/>
  <c r="DK127" i="14" s="1"/>
  <c r="DJ126" i="14"/>
  <c r="DJ127" i="14" s="1"/>
  <c r="DM124" i="14"/>
  <c r="DM123" i="14"/>
  <c r="K76" i="7"/>
  <c r="N75" i="7"/>
  <c r="L77" i="7" l="1"/>
  <c r="P69" i="7"/>
  <c r="O75" i="7"/>
  <c r="M76" i="7"/>
  <c r="DL127" i="14"/>
  <c r="DL128" i="14" s="1"/>
  <c r="DL129" i="14" s="1"/>
  <c r="DK128" i="14"/>
  <c r="DK129" i="14" s="1"/>
  <c r="DJ128" i="14"/>
  <c r="DJ129" i="14" s="1"/>
  <c r="DM125" i="14"/>
  <c r="K77" i="7"/>
  <c r="N76" i="7"/>
  <c r="L78" i="7" l="1"/>
  <c r="P70" i="7"/>
  <c r="O76" i="7"/>
  <c r="M77" i="7"/>
  <c r="DL131" i="14"/>
  <c r="DL130" i="14"/>
  <c r="DK130" i="14"/>
  <c r="DK131" i="14"/>
  <c r="DJ131" i="14"/>
  <c r="DJ130" i="14"/>
  <c r="DH128" i="14"/>
  <c r="K78" i="7"/>
  <c r="N77" i="7"/>
  <c r="L79" i="7" l="1"/>
  <c r="P71" i="7"/>
  <c r="O77" i="7"/>
  <c r="M78" i="7"/>
  <c r="DI127" i="14"/>
  <c r="DM126" i="14"/>
  <c r="DH129" i="14"/>
  <c r="K79" i="7"/>
  <c r="N78" i="7"/>
  <c r="L80" i="7" l="1"/>
  <c r="P72" i="7"/>
  <c r="O78" i="7"/>
  <c r="M79" i="7"/>
  <c r="DI128" i="14"/>
  <c r="DM127" i="14"/>
  <c r="DH130" i="14"/>
  <c r="DH131" i="14"/>
  <c r="K80" i="7"/>
  <c r="N79" i="7"/>
  <c r="L81" i="7" l="1"/>
  <c r="P73" i="7"/>
  <c r="O79" i="7"/>
  <c r="M80" i="7"/>
  <c r="DI129" i="14"/>
  <c r="DM128" i="14"/>
  <c r="BO234" i="14" s="1"/>
  <c r="K81" i="7"/>
  <c r="N80" i="7"/>
  <c r="L82" i="7" l="1"/>
  <c r="P74" i="7"/>
  <c r="O80" i="7"/>
  <c r="M81" i="7"/>
  <c r="DI131" i="14"/>
  <c r="DM131" i="14" s="1"/>
  <c r="BO242" i="14" s="1"/>
  <c r="DI130" i="14"/>
  <c r="DM130" i="14" s="1"/>
  <c r="DM129" i="14"/>
  <c r="DN130" i="14" s="1"/>
  <c r="K82" i="7"/>
  <c r="N81" i="7"/>
  <c r="L83" i="7" l="1"/>
  <c r="P75" i="7"/>
  <c r="O81" i="7"/>
  <c r="M82" i="7"/>
  <c r="BO241" i="14"/>
  <c r="BT241" i="14" s="1"/>
  <c r="D46" i="13" s="1"/>
  <c r="D47" i="13" s="1"/>
  <c r="DN131" i="14"/>
  <c r="BT242" i="14"/>
  <c r="DN132" i="14"/>
  <c r="K83" i="7"/>
  <c r="N82" i="7"/>
  <c r="L84" i="7" l="1"/>
  <c r="P76" i="7"/>
  <c r="O82" i="7"/>
  <c r="M83" i="7"/>
  <c r="BT234" i="14"/>
  <c r="BT232" i="14" s="1"/>
  <c r="E51" i="13" s="1"/>
  <c r="BO232" i="14"/>
  <c r="K84" i="7"/>
  <c r="N83" i="7"/>
  <c r="L85" i="7" l="1"/>
  <c r="P77" i="7"/>
  <c r="O83" i="7"/>
  <c r="M84" i="7"/>
  <c r="E53" i="13"/>
  <c r="E52" i="13"/>
  <c r="K85" i="7"/>
  <c r="N84" i="7"/>
  <c r="L86" i="7" l="1"/>
  <c r="P78" i="7"/>
  <c r="O84" i="7"/>
  <c r="M85" i="7"/>
  <c r="K86" i="7"/>
  <c r="N85" i="7"/>
  <c r="L87" i="7" l="1"/>
  <c r="P79" i="7"/>
  <c r="O85" i="7"/>
  <c r="M86" i="7"/>
  <c r="K87" i="7"/>
  <c r="N86" i="7"/>
  <c r="L88" i="7" l="1"/>
  <c r="P80" i="7"/>
  <c r="O86" i="7"/>
  <c r="M87" i="7"/>
  <c r="K88" i="7"/>
  <c r="N87" i="7"/>
  <c r="L89" i="7" l="1"/>
  <c r="P81" i="7"/>
  <c r="O87" i="7"/>
  <c r="M88" i="7"/>
  <c r="K89" i="7"/>
  <c r="N88" i="7"/>
  <c r="L90" i="7" l="1"/>
  <c r="P82" i="7"/>
  <c r="O88" i="7"/>
  <c r="M89" i="7"/>
  <c r="K90" i="7"/>
  <c r="N89" i="7"/>
  <c r="L91" i="7" l="1"/>
  <c r="P83" i="7"/>
  <c r="O89" i="7"/>
  <c r="M90" i="7"/>
  <c r="K91" i="7"/>
  <c r="N90" i="7"/>
  <c r="L92" i="7" l="1"/>
  <c r="P84" i="7"/>
  <c r="O90" i="7"/>
  <c r="M91" i="7"/>
  <c r="K92" i="7"/>
  <c r="N91" i="7"/>
  <c r="L93" i="7" l="1"/>
  <c r="P85" i="7"/>
  <c r="O91" i="7"/>
  <c r="M92" i="7"/>
  <c r="K93" i="7"/>
  <c r="N92" i="7"/>
  <c r="L94" i="7" l="1"/>
  <c r="P86" i="7"/>
  <c r="O92" i="7"/>
  <c r="M93" i="7"/>
  <c r="K94" i="7"/>
  <c r="N93" i="7"/>
  <c r="L95" i="7" l="1"/>
  <c r="P87" i="7"/>
  <c r="O93" i="7"/>
  <c r="M94" i="7"/>
  <c r="K95" i="7"/>
  <c r="N94" i="7"/>
  <c r="L96" i="7" l="1"/>
  <c r="P88" i="7"/>
  <c r="O94" i="7"/>
  <c r="M95" i="7"/>
  <c r="K96" i="7"/>
  <c r="N95" i="7"/>
  <c r="L97" i="7" l="1"/>
  <c r="P89" i="7"/>
  <c r="O95" i="7"/>
  <c r="M96" i="7"/>
  <c r="K97" i="7"/>
  <c r="N96" i="7"/>
  <c r="L98" i="7" l="1"/>
  <c r="P90" i="7"/>
  <c r="O96" i="7"/>
  <c r="M97" i="7"/>
  <c r="K98" i="7"/>
  <c r="N97" i="7"/>
  <c r="L99" i="7" l="1"/>
  <c r="P91" i="7"/>
  <c r="O97" i="7"/>
  <c r="M98" i="7"/>
  <c r="K99" i="7"/>
  <c r="N98" i="7"/>
  <c r="L100" i="7" l="1"/>
  <c r="P92" i="7"/>
  <c r="O98" i="7"/>
  <c r="M99" i="7"/>
  <c r="K100" i="7"/>
  <c r="N99" i="7"/>
  <c r="L101" i="7" l="1"/>
  <c r="P93" i="7"/>
  <c r="O99" i="7"/>
  <c r="M100" i="7"/>
  <c r="K101" i="7"/>
  <c r="N100" i="7"/>
  <c r="L102" i="7" l="1"/>
  <c r="P94" i="7"/>
  <c r="O100" i="7"/>
  <c r="M101" i="7"/>
  <c r="K102" i="7"/>
  <c r="N101" i="7"/>
  <c r="L103" i="7" l="1"/>
  <c r="P95" i="7"/>
  <c r="O101" i="7"/>
  <c r="M102" i="7"/>
  <c r="K103" i="7"/>
  <c r="N102" i="7"/>
  <c r="L104" i="7" l="1"/>
  <c r="P96" i="7"/>
  <c r="O102" i="7"/>
  <c r="M103" i="7"/>
  <c r="K104" i="7"/>
  <c r="N103" i="7"/>
  <c r="L105" i="7" l="1"/>
  <c r="P97" i="7"/>
  <c r="O103" i="7"/>
  <c r="M104" i="7"/>
  <c r="K105" i="7"/>
  <c r="N104" i="7"/>
  <c r="L106" i="7" l="1"/>
  <c r="P98" i="7"/>
  <c r="O104" i="7"/>
  <c r="M105" i="7"/>
  <c r="K106" i="7"/>
  <c r="N105" i="7"/>
  <c r="L107" i="7" l="1"/>
  <c r="P99" i="7"/>
  <c r="O105" i="7"/>
  <c r="M106" i="7"/>
  <c r="K107" i="7"/>
  <c r="N106" i="7"/>
  <c r="L108" i="7" l="1"/>
  <c r="P100" i="7"/>
  <c r="O106" i="7"/>
  <c r="M107" i="7"/>
  <c r="K108" i="7"/>
  <c r="N107" i="7"/>
  <c r="L109" i="7" l="1"/>
  <c r="P101" i="7"/>
  <c r="O107" i="7"/>
  <c r="M108" i="7"/>
  <c r="K109" i="7"/>
  <c r="N108" i="7"/>
  <c r="L110" i="7" l="1"/>
  <c r="P102" i="7"/>
  <c r="O108" i="7"/>
  <c r="M109" i="7"/>
  <c r="K110" i="7"/>
  <c r="N109" i="7"/>
  <c r="L111" i="7" l="1"/>
  <c r="P103" i="7"/>
  <c r="O109" i="7"/>
  <c r="M110" i="7"/>
  <c r="K111" i="7"/>
  <c r="N110" i="7"/>
  <c r="L112" i="7" l="1"/>
  <c r="P104" i="7"/>
  <c r="O110" i="7"/>
  <c r="M111" i="7"/>
  <c r="K112" i="7"/>
  <c r="N111" i="7"/>
  <c r="L113" i="7" l="1"/>
  <c r="P105" i="7"/>
  <c r="O111" i="7"/>
  <c r="M112" i="7"/>
  <c r="K113" i="7"/>
  <c r="N112" i="7"/>
  <c r="L114" i="7" l="1"/>
  <c r="P106" i="7"/>
  <c r="O112" i="7"/>
  <c r="M113" i="7"/>
  <c r="K114" i="7"/>
  <c r="N113" i="7"/>
  <c r="L115" i="7" l="1"/>
  <c r="P107" i="7"/>
  <c r="O113" i="7"/>
  <c r="M114" i="7"/>
  <c r="K115" i="7"/>
  <c r="N114" i="7"/>
  <c r="L116" i="7" l="1"/>
  <c r="P108" i="7"/>
  <c r="O114" i="7"/>
  <c r="M115" i="7"/>
  <c r="K116" i="7"/>
  <c r="N115" i="7"/>
  <c r="L117" i="7" l="1"/>
  <c r="P109" i="7"/>
  <c r="O115" i="7"/>
  <c r="M116" i="7"/>
  <c r="K117" i="7"/>
  <c r="N116" i="7"/>
  <c r="L118" i="7" l="1"/>
  <c r="P110" i="7"/>
  <c r="O116" i="7"/>
  <c r="M117" i="7"/>
  <c r="K118" i="7"/>
  <c r="N117" i="7"/>
  <c r="L119" i="7" l="1"/>
  <c r="P111" i="7"/>
  <c r="O117" i="7"/>
  <c r="M118" i="7"/>
  <c r="K119" i="7"/>
  <c r="N118" i="7"/>
  <c r="L120" i="7" l="1"/>
  <c r="P112" i="7"/>
  <c r="O118" i="7"/>
  <c r="M119" i="7"/>
  <c r="K120" i="7"/>
  <c r="N119" i="7"/>
  <c r="L121" i="7" l="1"/>
  <c r="P113" i="7"/>
  <c r="O119" i="7"/>
  <c r="M120" i="7"/>
  <c r="K121" i="7"/>
  <c r="N120" i="7"/>
  <c r="L122" i="7" l="1"/>
  <c r="P114" i="7"/>
  <c r="O120" i="7"/>
  <c r="M121" i="7"/>
  <c r="K122" i="7"/>
  <c r="N121" i="7"/>
  <c r="L123" i="7" l="1"/>
  <c r="P115" i="7"/>
  <c r="O121" i="7"/>
  <c r="M122" i="7"/>
  <c r="K123" i="7"/>
  <c r="N122" i="7"/>
  <c r="L124" i="7" l="1"/>
  <c r="P116" i="7"/>
  <c r="O122" i="7"/>
  <c r="M123" i="7"/>
  <c r="K124" i="7"/>
  <c r="N123" i="7"/>
  <c r="L125" i="7" l="1"/>
  <c r="P117" i="7"/>
  <c r="O123" i="7"/>
  <c r="M124" i="7"/>
  <c r="K125" i="7"/>
  <c r="N124" i="7"/>
  <c r="L126" i="7" l="1"/>
  <c r="P118" i="7"/>
  <c r="O124" i="7"/>
  <c r="M125" i="7"/>
  <c r="K126" i="7"/>
  <c r="N125" i="7"/>
  <c r="L127" i="7" l="1"/>
  <c r="P119" i="7"/>
  <c r="O125" i="7"/>
  <c r="M126" i="7"/>
  <c r="K127" i="7"/>
  <c r="N126" i="7"/>
  <c r="L128" i="7" l="1"/>
  <c r="P120" i="7"/>
  <c r="O126" i="7"/>
  <c r="M127" i="7"/>
  <c r="K128" i="7"/>
  <c r="N127" i="7"/>
  <c r="L129" i="7" l="1"/>
  <c r="P121" i="7"/>
  <c r="O127" i="7"/>
  <c r="M128" i="7"/>
  <c r="K129" i="7"/>
  <c r="N128" i="7"/>
  <c r="L130" i="7" l="1"/>
  <c r="P122" i="7"/>
  <c r="O128" i="7"/>
  <c r="M129" i="7"/>
  <c r="K130" i="7"/>
  <c r="N129" i="7"/>
  <c r="L131" i="7" l="1"/>
  <c r="P123" i="7"/>
  <c r="O129" i="7"/>
  <c r="M130" i="7"/>
  <c r="K131" i="7"/>
  <c r="N130" i="7"/>
  <c r="L132" i="7" l="1"/>
  <c r="P124" i="7"/>
  <c r="O130" i="7"/>
  <c r="M131" i="7"/>
  <c r="K132" i="7"/>
  <c r="N131" i="7"/>
  <c r="L133" i="7" l="1"/>
  <c r="P125" i="7"/>
  <c r="O131" i="7"/>
  <c r="M132" i="7"/>
  <c r="K133" i="7"/>
  <c r="N132" i="7"/>
  <c r="L134" i="7" l="1"/>
  <c r="P126" i="7"/>
  <c r="O132" i="7"/>
  <c r="M133" i="7"/>
  <c r="K134" i="7"/>
  <c r="N133" i="7"/>
  <c r="L135" i="7" l="1"/>
  <c r="P127" i="7"/>
  <c r="O133" i="7"/>
  <c r="M134" i="7"/>
  <c r="K135" i="7"/>
  <c r="N134" i="7"/>
  <c r="L136" i="7" l="1"/>
  <c r="P128" i="7"/>
  <c r="O134" i="7"/>
  <c r="M135" i="7"/>
  <c r="K136" i="7"/>
  <c r="N135" i="7"/>
  <c r="L137" i="7" l="1"/>
  <c r="P129" i="7"/>
  <c r="O135" i="7"/>
  <c r="M136" i="7"/>
  <c r="K137" i="7"/>
  <c r="N136" i="7"/>
  <c r="L138" i="7" l="1"/>
  <c r="P130" i="7"/>
  <c r="O136" i="7"/>
  <c r="M137" i="7"/>
  <c r="K138" i="7"/>
  <c r="N137" i="7"/>
  <c r="L139" i="7" l="1"/>
  <c r="P131" i="7"/>
  <c r="O137" i="7"/>
  <c r="M138" i="7"/>
  <c r="K139" i="7"/>
  <c r="N138" i="7"/>
  <c r="L140" i="7" l="1"/>
  <c r="P132" i="7"/>
  <c r="O138" i="7"/>
  <c r="M139" i="7"/>
  <c r="K140" i="7"/>
  <c r="N139" i="7"/>
  <c r="L141" i="7" l="1"/>
  <c r="P133" i="7"/>
  <c r="O139" i="7"/>
  <c r="M140" i="7"/>
  <c r="K141" i="7"/>
  <c r="N140" i="7"/>
  <c r="L142" i="7" l="1"/>
  <c r="P134" i="7"/>
  <c r="O140" i="7"/>
  <c r="M141" i="7"/>
  <c r="K142" i="7"/>
  <c r="N141" i="7"/>
  <c r="L143" i="7" l="1"/>
  <c r="P135" i="7"/>
  <c r="O141" i="7"/>
  <c r="M142" i="7"/>
  <c r="K143" i="7"/>
  <c r="N142" i="7"/>
  <c r="L144" i="7" l="1"/>
  <c r="P136" i="7"/>
  <c r="O142" i="7"/>
  <c r="M143" i="7"/>
  <c r="K144" i="7"/>
  <c r="N143" i="7"/>
  <c r="L145" i="7" l="1"/>
  <c r="P137" i="7"/>
  <c r="O143" i="7"/>
  <c r="M144" i="7"/>
  <c r="K145" i="7"/>
  <c r="N144" i="7"/>
  <c r="L146" i="7" l="1"/>
  <c r="P138" i="7"/>
  <c r="O144" i="7"/>
  <c r="M145" i="7"/>
  <c r="K146" i="7"/>
  <c r="N145" i="7"/>
  <c r="L147" i="7" l="1"/>
  <c r="P139" i="7"/>
  <c r="O145" i="7"/>
  <c r="M146" i="7"/>
  <c r="K147" i="7"/>
  <c r="N146" i="7"/>
  <c r="L148" i="7" l="1"/>
  <c r="P140" i="7"/>
  <c r="O146" i="7"/>
  <c r="M147" i="7"/>
  <c r="K148" i="7"/>
  <c r="N147" i="7"/>
  <c r="L149" i="7" l="1"/>
  <c r="P141" i="7"/>
  <c r="O147" i="7"/>
  <c r="M148" i="7"/>
  <c r="K149" i="7"/>
  <c r="N148" i="7"/>
  <c r="L150" i="7" l="1"/>
  <c r="P142" i="7"/>
  <c r="O148" i="7"/>
  <c r="M149" i="7"/>
  <c r="K150" i="7"/>
  <c r="N149" i="7"/>
  <c r="L151" i="7" l="1"/>
  <c r="P143" i="7"/>
  <c r="O149" i="7"/>
  <c r="M150" i="7"/>
  <c r="K151" i="7"/>
  <c r="N150" i="7"/>
  <c r="L152" i="7" l="1"/>
  <c r="P144" i="7"/>
  <c r="O150" i="7"/>
  <c r="M151" i="7"/>
  <c r="K152" i="7"/>
  <c r="N151" i="7"/>
  <c r="L153" i="7" l="1"/>
  <c r="P145" i="7"/>
  <c r="O151" i="7"/>
  <c r="M152" i="7"/>
  <c r="K153" i="7"/>
  <c r="N152" i="7"/>
  <c r="L154" i="7" l="1"/>
  <c r="P146" i="7"/>
  <c r="O152" i="7"/>
  <c r="M153" i="7"/>
  <c r="K154" i="7"/>
  <c r="N153" i="7"/>
  <c r="L155" i="7" l="1"/>
  <c r="P147" i="7"/>
  <c r="O153" i="7"/>
  <c r="M154" i="7"/>
  <c r="K155" i="7"/>
  <c r="N154" i="7"/>
  <c r="L156" i="7" l="1"/>
  <c r="P148" i="7"/>
  <c r="O154" i="7"/>
  <c r="M155" i="7"/>
  <c r="K156" i="7"/>
  <c r="N155" i="7"/>
  <c r="L157" i="7" l="1"/>
  <c r="P149" i="7"/>
  <c r="O155" i="7"/>
  <c r="M156" i="7"/>
  <c r="K157" i="7"/>
  <c r="N156" i="7"/>
  <c r="L158" i="7" l="1"/>
  <c r="P150" i="7"/>
  <c r="O156" i="7"/>
  <c r="M157" i="7"/>
  <c r="K158" i="7"/>
  <c r="N157" i="7"/>
  <c r="L159" i="7" l="1"/>
  <c r="P151" i="7"/>
  <c r="O157" i="7"/>
  <c r="M158" i="7"/>
  <c r="K159" i="7"/>
  <c r="N158" i="7"/>
  <c r="L160" i="7" l="1"/>
  <c r="P152" i="7"/>
  <c r="O158" i="7"/>
  <c r="M159" i="7"/>
  <c r="K160" i="7"/>
  <c r="N159" i="7"/>
  <c r="L161" i="7" l="1"/>
  <c r="P153" i="7"/>
  <c r="O159" i="7"/>
  <c r="M160" i="7"/>
  <c r="K161" i="7"/>
  <c r="N160" i="7"/>
  <c r="L162" i="7" l="1"/>
  <c r="P154" i="7"/>
  <c r="O160" i="7"/>
  <c r="M161" i="7"/>
  <c r="K162" i="7"/>
  <c r="N161" i="7"/>
  <c r="L163" i="7" l="1"/>
  <c r="P155" i="7"/>
  <c r="O161" i="7"/>
  <c r="M162" i="7"/>
  <c r="K163" i="7"/>
  <c r="N162" i="7"/>
  <c r="L164" i="7" l="1"/>
  <c r="P156" i="7"/>
  <c r="O162" i="7"/>
  <c r="M163" i="7"/>
  <c r="K164" i="7"/>
  <c r="N163" i="7"/>
  <c r="L165" i="7" l="1"/>
  <c r="P157" i="7"/>
  <c r="O163" i="7"/>
  <c r="M164" i="7"/>
  <c r="K165" i="7"/>
  <c r="N164" i="7"/>
  <c r="L166" i="7" l="1"/>
  <c r="P158" i="7"/>
  <c r="O164" i="7"/>
  <c r="M165" i="7"/>
  <c r="K166" i="7"/>
  <c r="N165" i="7"/>
  <c r="L167" i="7" l="1"/>
  <c r="P159" i="7"/>
  <c r="O165" i="7"/>
  <c r="M166" i="7"/>
  <c r="K167" i="7"/>
  <c r="N166" i="7"/>
  <c r="L168" i="7" l="1"/>
  <c r="P160" i="7"/>
  <c r="O166" i="7"/>
  <c r="M167" i="7"/>
  <c r="K168" i="7"/>
  <c r="N167" i="7"/>
  <c r="L169" i="7" l="1"/>
  <c r="P161" i="7"/>
  <c r="O167" i="7"/>
  <c r="M168" i="7"/>
  <c r="K169" i="7"/>
  <c r="N168" i="7"/>
  <c r="L170" i="7" l="1"/>
  <c r="P162" i="7"/>
  <c r="O168" i="7"/>
  <c r="M169" i="7"/>
  <c r="K170" i="7"/>
  <c r="N169" i="7"/>
  <c r="L171" i="7" l="1"/>
  <c r="P163" i="7"/>
  <c r="O169" i="7"/>
  <c r="M170" i="7"/>
  <c r="K171" i="7"/>
  <c r="N170" i="7"/>
  <c r="L172" i="7" l="1"/>
  <c r="P164" i="7"/>
  <c r="O170" i="7"/>
  <c r="M171" i="7"/>
  <c r="K172" i="7"/>
  <c r="N171" i="7"/>
  <c r="L173" i="7" l="1"/>
  <c r="P165" i="7"/>
  <c r="O171" i="7"/>
  <c r="M172" i="7"/>
  <c r="K173" i="7"/>
  <c r="N172" i="7"/>
  <c r="L174" i="7" l="1"/>
  <c r="P166" i="7"/>
  <c r="O172" i="7"/>
  <c r="M173" i="7"/>
  <c r="K174" i="7"/>
  <c r="N173" i="7"/>
  <c r="L175" i="7" l="1"/>
  <c r="P167" i="7"/>
  <c r="O173" i="7"/>
  <c r="M174" i="7"/>
  <c r="K175" i="7"/>
  <c r="N174" i="7"/>
  <c r="L176" i="7" l="1"/>
  <c r="P168" i="7"/>
  <c r="O174" i="7"/>
  <c r="M175" i="7"/>
  <c r="K176" i="7"/>
  <c r="N175" i="7"/>
  <c r="L177" i="7" l="1"/>
  <c r="P169" i="7"/>
  <c r="O175" i="7"/>
  <c r="M176" i="7"/>
  <c r="K177" i="7"/>
  <c r="N176" i="7"/>
  <c r="L178" i="7" l="1"/>
  <c r="P170" i="7"/>
  <c r="O176" i="7"/>
  <c r="M177" i="7"/>
  <c r="K178" i="7"/>
  <c r="N177" i="7"/>
  <c r="L179" i="7" l="1"/>
  <c r="P171" i="7"/>
  <c r="O177" i="7"/>
  <c r="M178" i="7"/>
  <c r="K179" i="7"/>
  <c r="N178" i="7"/>
  <c r="P172" i="7" l="1"/>
  <c r="O178" i="7"/>
  <c r="M179" i="7"/>
  <c r="N179" i="7"/>
  <c r="P173" i="7" l="1"/>
  <c r="O179" i="7"/>
  <c r="O5" i="7" s="1"/>
  <c r="E12" i="13" l="1"/>
  <c r="F12" i="13" s="1"/>
  <c r="N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mari-liis</author>
    <author>Karin Glader</author>
  </authors>
  <commentList>
    <comment ref="C4" authorId="0" shapeId="0" xr:uid="{409CEE93-DEFB-450C-8EA5-CE6D124AF47D}">
      <text>
        <r>
          <rPr>
            <sz val="9"/>
            <color indexed="81"/>
            <rFont val="Tahoma"/>
            <family val="2"/>
          </rPr>
          <t xml:space="preserve">Information om vem som har fyllt i informationen </t>
        </r>
      </text>
    </comment>
    <comment ref="C5" authorId="0" shapeId="0" xr:uid="{DC9D8500-4875-4085-AAD0-32A35B06A5B2}">
      <text>
        <r>
          <rPr>
            <sz val="9"/>
            <color indexed="81"/>
            <rFont val="Tahoma"/>
            <family val="2"/>
          </rPr>
          <t>datum för beräkningar</t>
        </r>
      </text>
    </comment>
    <comment ref="C9" authorId="0" shapeId="0" xr:uid="{72D1F0D1-9D3E-4F30-9FDC-0AF2C764B794}">
      <text>
        <r>
          <rPr>
            <sz val="9"/>
            <color indexed="81"/>
            <rFont val="Tahoma"/>
            <family val="2"/>
          </rPr>
          <t xml:space="preserve">Ange byggnadens adress
</t>
        </r>
      </text>
    </comment>
    <comment ref="C10" authorId="0" shapeId="0" xr:uid="{EEC63983-C1B6-4D01-8687-95591EBCB4AD}">
      <text>
        <r>
          <rPr>
            <sz val="9"/>
            <color indexed="81"/>
            <rFont val="Tahoma"/>
            <family val="2"/>
          </rPr>
          <t xml:space="preserve">Ange byggnadens adress, beteckning
</t>
        </r>
      </text>
    </comment>
    <comment ref="C11" authorId="0" shapeId="0" xr:uid="{7D71D188-0090-49D4-BDE6-33153DA7AC38}">
      <text>
        <r>
          <rPr>
            <sz val="9"/>
            <color indexed="81"/>
            <rFont val="Tahoma"/>
            <family val="2"/>
          </rPr>
          <t>välj län för aktuella byggnaden i rullgardinsmenyn</t>
        </r>
      </text>
    </comment>
    <comment ref="C12" authorId="0" shapeId="0" xr:uid="{F0C9C729-3780-4E7C-B562-6C8D4835B457}">
      <text>
        <r>
          <rPr>
            <sz val="9"/>
            <color indexed="81"/>
            <rFont val="Tahoma"/>
            <family val="2"/>
          </rPr>
          <t>Välj klimatort för aktuella byggnaden i rullgardinsmenyn. Välj län ovan för att se valbara orter.</t>
        </r>
      </text>
    </comment>
    <comment ref="C14" authorId="0" shapeId="0" xr:uid="{5364A8DD-443E-4AE7-82E1-02532839D8B0}">
      <text>
        <r>
          <rPr>
            <sz val="9"/>
            <color indexed="81"/>
            <rFont val="Tahoma"/>
            <family val="2"/>
          </rPr>
          <t>Ange tempererad golvarea för hela byggnaden, dvs. arean av samtliga våningsplan, vindsplan och källarplan för temperaturreglerande utrymmen, avsedda att värmas till mer än 10 grader, som begränsas av klimatskärmens insida. Area som upptas av innerväggar, öppningar för trappa, schakt och dylikt, inräknas. Area för garage, inom byggnaden, i bostadshus eller annan lokalbyggnad än garage, inräknas inte. Den energi som eventuellt används för att värma ett sådant garage, inräknas dock i byggnadens energianvändning.</t>
        </r>
      </text>
    </comment>
    <comment ref="C15" authorId="0" shapeId="0" xr:uid="{186B4EC2-EDB6-4669-9955-CB84AD829E81}">
      <text>
        <r>
          <rPr>
            <sz val="9"/>
            <color indexed="81"/>
            <rFont val="Tahoma"/>
            <family val="2"/>
          </rPr>
          <t>Om byggnaden innehåller både bostäder och lokaler ange hur stor andel av byggnaden är bostäder.
I byggnader med bostäder och lokaler viktas energikraven utefter Atemp. Normalisering ska genomföras med hänsyn taget till respektive byggnadskategori.
Om det inte finns några lokaler i flerbostadshuset ska andel bostäder vara 100%.</t>
        </r>
      </text>
    </comment>
    <comment ref="C16" authorId="0" shapeId="0" xr:uid="{061D55DA-16DD-4E91-ADAA-7CE62F514308}">
      <text>
        <r>
          <rPr>
            <sz val="9"/>
            <color indexed="81"/>
            <rFont val="Tahoma"/>
            <family val="2"/>
          </rPr>
          <t>Om byggnaden innehåller både bostäder och lokale ange hur stor andel av byggnaden är lokaler.
I byggnader med bostäder och lokaler viktas energikraven utefter Atemp. Normalisering ska genomföras med hänsyn taget till respektive byggnadskategori.
Om det inte finns några bostäder i lokalbyggnaden ska andel lokaler vara 100%.</t>
        </r>
      </text>
    </comment>
    <comment ref="C25" authorId="0" shapeId="0" xr:uid="{946597B1-EB85-47BB-BA41-C897F4661C08}">
      <text>
        <r>
          <rPr>
            <sz val="9"/>
            <color indexed="81"/>
            <rFont val="Tahoma"/>
            <family val="2"/>
          </rPr>
          <t>Välj BBR version för beräkningarna</t>
        </r>
      </text>
    </comment>
    <comment ref="C26" authorId="0" shapeId="0" xr:uid="{705D271B-4208-4952-8AEE-19CB1347ADF2}">
      <text>
        <r>
          <rPr>
            <sz val="9"/>
            <color indexed="81"/>
            <rFont val="Tahoma"/>
            <family val="2"/>
          </rPr>
          <t xml:space="preserve">Geografisk justeringsfaktor visas automatiskt efter valet av klimatort
</t>
        </r>
      </text>
    </comment>
    <comment ref="C28" authorId="0" shapeId="0" xr:uid="{E2BED335-9580-4F7E-9238-9402C5BEB418}">
      <text>
        <r>
          <rPr>
            <sz val="9"/>
            <color indexed="81"/>
            <rFont val="Tahoma"/>
            <family val="2"/>
          </rPr>
          <t>Ange om byggnaden har en installerad eleffekt för uppvärmning och tappvarmvatten som överstiger 10 W/m2 eller inte (t.ex. elvärmda byggnader).
Behövs bara anges om byggnaden har komfortkyla.</t>
        </r>
      </text>
    </comment>
    <comment ref="C30" authorId="0" shapeId="0" xr:uid="{5B306C4E-1ED1-4A37-8ED9-ADC2BCC8E135}">
      <text>
        <r>
          <rPr>
            <sz val="9"/>
            <color indexed="81"/>
            <rFont val="Tahoma"/>
            <family val="2"/>
          </rPr>
          <t>Ange maximalt uteluftsflödet under uppvärmningssäsongen i temperaturreglerande utrymmen. Bara luftflödet som behövs för hygieniska skäl ska användas. 
För bostäder fylls detta i enbart då flerbostadshuset innehåller övervägande delen (&gt;50 % Atemp) lägenheter med en boarea om högst 35 kvadratmeter.</t>
        </r>
      </text>
    </comment>
    <comment ref="C31" authorId="0" shapeId="0" xr:uid="{62D37CBB-B17C-4357-89F3-4BB9022CC249}">
      <text>
        <r>
          <rPr>
            <sz val="9"/>
            <color indexed="81"/>
            <rFont val="Tahoma"/>
            <family val="2"/>
          </rPr>
          <t xml:space="preserve">Ange ventilationens drifttid under en vecka under uppvärmningssäsongen. 
Vanligen 168 timmar för flerbostadshus. För bostäder fylls detta i enbart då flerbostadshuset innehåller övervägande delen (&gt;50 % Atemp) lägenheter med en boarea om högst 35 kvadratmeter. </t>
        </r>
      </text>
    </comment>
    <comment ref="D50" authorId="1" shapeId="0" xr:uid="{5DB19777-628F-49BB-B94C-62890E50A055}">
      <text>
        <r>
          <rPr>
            <sz val="9"/>
            <color indexed="81"/>
            <rFont val="Tahoma"/>
            <family val="2"/>
          </rPr>
          <t>Värdet är uppmätt utan normalårskorrigiering eller korrigering för normalt brukande.</t>
        </r>
      </text>
    </comment>
    <comment ref="E50" authorId="1" shapeId="0" xr:uid="{CDA498C5-BDF6-462B-A828-B1608D8F18D4}">
      <text>
        <r>
          <rPr>
            <sz val="9"/>
            <color indexed="81"/>
            <rFont val="Tahoma"/>
            <family val="2"/>
          </rPr>
          <t>Värdet är korrigerat för normalår och normalt brukande.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mari-liis</author>
    <author>tc={E4577A79-3631-4CB8-AA88-BDB48994A198}</author>
  </authors>
  <commentList>
    <comment ref="B28" authorId="0" shapeId="0" xr:uid="{C79092F8-31DE-451E-ACBA-DC4105648A8E}">
      <text>
        <r>
          <rPr>
            <sz val="9"/>
            <color indexed="81"/>
            <rFont val="Tahoma"/>
            <family val="2"/>
          </rPr>
          <t xml:space="preserve">Ange om mätdata inkluderar energi för tappvarmvatten eller inte. Om energi för tappvarmvatten mäts separat, ska mätvärden tas bort från energi för uppvärmning innan inmatning. Vid volymmätning av tappvarmvatten ska varmvattenvolym alt. kallvatenvolym specificeras separat.
</t>
        </r>
      </text>
    </comment>
    <comment ref="B29" authorId="0" shapeId="0" xr:uid="{0C7A71E7-420A-4295-B58D-9F24F105E81A}">
      <text>
        <r>
          <rPr>
            <sz val="9"/>
            <color indexed="81"/>
            <rFont val="Tahoma"/>
            <family val="2"/>
          </rPr>
          <t xml:space="preserve">Välj i rullgardinsmenyn antal olika värmekällor/ värmeproduktionssystem som finns i byggnaden för uppvärmning. Mätvärdena ska anges separat för respektive energibärare (värmekälla) </t>
        </r>
      </text>
    </comment>
    <comment ref="B31" authorId="0" shapeId="0" xr:uid="{1CE6949C-7AAE-4E90-9C0B-810B1A404C37}">
      <text>
        <r>
          <rPr>
            <sz val="9"/>
            <color indexed="81"/>
            <rFont val="Tahoma"/>
            <family val="2"/>
          </rPr>
          <t>Välj värmekälla i rullgardinsmenyn, dvs. typ av
värmeproduktionssystem som mätdata gäller för.</t>
        </r>
      </text>
    </comment>
    <comment ref="B32" authorId="0" shapeId="0" xr:uid="{85EC1A12-D95E-41B6-95A5-47B250E39B36}">
      <text>
        <r>
          <rPr>
            <sz val="9"/>
            <color indexed="81"/>
            <rFont val="Tahoma"/>
            <family val="2"/>
          </rPr>
          <t xml:space="preserve">Ange årsverkningsgraden hos värmekällan för produktion av
värme. Informationen används för beräkning av levererad energi om mätdata anges som producerad energi och för normalisering av energianvändningen. Om det inte går att få fram uppgifter om årsverkningsgraden kan följande schablonvärden användas:
Fjärrvärme 1,0
El (direktverkande och elpanna) 1,0
El, frånluftsvärmepump 1,7
El, uteluft-vattenvärmepump 2,0
El, markvärmepump (berg, mark, sjö) 2,5
Biobränslepanna (pellets, ved, flis m.m.) 0,75
Olja 0,85
Gaspanna 0,9
</t>
        </r>
        <r>
          <rPr>
            <i/>
            <sz val="9"/>
            <color indexed="81"/>
            <rFont val="Tahoma"/>
            <family val="2"/>
          </rPr>
          <t>Källa: BFS2017:6</t>
        </r>
      </text>
    </comment>
    <comment ref="B33" authorId="0" shapeId="0" xr:uid="{C6FDB17B-5583-413B-8F09-66B54305C5D1}">
      <text>
        <r>
          <rPr>
            <sz val="9"/>
            <color indexed="81"/>
            <rFont val="Tahoma"/>
            <family val="2"/>
          </rPr>
          <t xml:space="preserve">Välj hur energimätare har placerats i mätsystemet. Beroende på mätarnas placering mäter de antigen hur mycket energi som produceras, eller levereras till värmekällan (så kallad köpt energi). </t>
        </r>
      </text>
    </comment>
    <comment ref="B36" authorId="0" shapeId="0" xr:uid="{6F13BC75-8CFA-48FE-918B-9FF8D1FB28AD}">
      <text>
        <r>
          <rPr>
            <sz val="9"/>
            <color indexed="81"/>
            <rFont val="Tahoma"/>
            <family val="2"/>
          </rPr>
          <t xml:space="preserve">Ange tillgänglig mätdata för fasttsällning av energianvändning för tappvarmvatten. </t>
        </r>
      </text>
    </comment>
    <comment ref="B38" authorId="0" shapeId="0" xr:uid="{83D24EC6-A301-4E56-AA6A-E4E78F3859DF}">
      <text>
        <r>
          <rPr>
            <sz val="9"/>
            <color indexed="81"/>
            <rFont val="Tahoma"/>
            <family val="2"/>
          </rPr>
          <t>I nya byggnader ska förluster för varmvattencirkulation kunna mätas separat. I äldre byggnader är det inte ovanligt att de inkluderas i uppmätt energin för uppvärmning eller uppmätt energi för tappvarmvatten. Välj i rullgardinsmenyn hur mätning i VVS-förluster sker i den aktuella byggnaden.</t>
        </r>
      </text>
    </comment>
    <comment ref="B40" authorId="0" shapeId="0" xr:uid="{A2FEAA19-B25F-4496-8EEC-1E60DB2AF63E}">
      <text>
        <r>
          <rPr>
            <sz val="9"/>
            <color indexed="81"/>
            <rFont val="Tahoma"/>
            <family val="2"/>
          </rPr>
          <t>Ange om det finns energieffektiva tappvarmvattenarmaturer i byggnaden. Välj "Finns" bara om merparten av tappvarmvattenarmaturer i byggnaden uppfyller energiklass A enligt SS 820000:2010 och SS 820001:2010.Välj "Finns ej" om information saknas eller om merparten av armaturer inte uppfyller energiklass A.</t>
        </r>
      </text>
    </comment>
    <comment ref="B41" authorId="0" shapeId="0" xr:uid="{56ACD3FC-58D6-4D21-8873-EDD888AA7671}">
      <text>
        <r>
          <rPr>
            <sz val="9"/>
            <color indexed="81"/>
            <rFont val="Tahoma"/>
            <family val="2"/>
          </rPr>
          <t xml:space="preserve">Välj i rullgardinsmenyn antal olika värmekällor/ värmeproduktionssystem som finns i byggnaden för produktion av tappvarmvatten. Mätvärdena ska anges separat för respektive energibärare (värmekälla). </t>
        </r>
      </text>
    </comment>
    <comment ref="B43" authorId="0" shapeId="0" xr:uid="{78F15EDD-092B-4A53-A6D9-13682D03430E}">
      <text>
        <r>
          <rPr>
            <sz val="9"/>
            <color indexed="81"/>
            <rFont val="Tahoma"/>
            <family val="2"/>
          </rPr>
          <t>Välj värmekälla i rullgardinsmenyn, dvs. typ av
värmeproduktionssystem som mätdata gäller för.</t>
        </r>
      </text>
    </comment>
    <comment ref="B44" authorId="0" shapeId="0" xr:uid="{B6CF8FDE-7612-4696-806A-4968E1D2119D}">
      <text>
        <r>
          <rPr>
            <sz val="9"/>
            <color indexed="81"/>
            <rFont val="Tahoma"/>
            <family val="2"/>
          </rPr>
          <t>Ange årsverkningsgraden hos värmekällan för produktion av tappvarmvatten. Informationen används för beräkning av levererad energi om mätdata anges som producerad energi och för normalisering av energianvändningen. Om det inte går att få fram uppgifter om årsverkningsgraden kan följande schablonvärden användas:
Fjärrvärme 1,0
El (direktverkande och elpanna) 1,0
El, frånluftsvärmepump 1,7
El, uteluft-vattenvärmepump 2,0
El, markvärmepump (berg, mark, sjö) 2,5
Biobränslepanna (pellets, ved, flis m.m.) 0,75
Olja 0,85
Gaspanna 0,9</t>
        </r>
      </text>
    </comment>
    <comment ref="B45" authorId="0" shapeId="0" xr:uid="{B6D668FC-7DB3-4A6E-8AD9-34F75E50EB2F}">
      <text>
        <r>
          <rPr>
            <sz val="9"/>
            <color indexed="81"/>
            <rFont val="Tahoma"/>
            <family val="2"/>
          </rPr>
          <t xml:space="preserve">Välj hur energimätare har placerats i mätsystemet. Beroende på mätarnas placering mäter de antigen hur mycket energi som produceras, eller levereras till värmekällan (så kallad köpt energi). </t>
        </r>
      </text>
    </comment>
    <comment ref="B48" authorId="0" shapeId="0" xr:uid="{87D7C565-6D97-4BE2-A492-48BD8334E920}">
      <text>
        <r>
          <rPr>
            <sz val="9"/>
            <color indexed="81"/>
            <rFont val="Tahoma"/>
            <family val="2"/>
          </rPr>
          <t xml:space="preserve">Ange om det finns komfortkyla i byggnaden. Notera att endast komfortkyla avses, dvs. exkl. processkyla/verksamhetskyla. </t>
        </r>
      </text>
    </comment>
    <comment ref="B50" authorId="0" shapeId="0" xr:uid="{021A6C73-BF21-4319-8616-50CEF2CA1795}">
      <text>
        <r>
          <rPr>
            <sz val="9"/>
            <color indexed="81"/>
            <rFont val="Tahoma"/>
            <family val="2"/>
          </rPr>
          <t xml:space="preserve">Välj antal olika energiproduktionssystem som finns i byggnaden för komfortkyla. Mätvärden fördelas separat för respektive energibärare som levererar kyla till byggnaden. </t>
        </r>
      </text>
    </comment>
    <comment ref="B52" authorId="0" shapeId="0" xr:uid="{E3B9893B-C1E9-415E-99D6-821CB32AB08F}">
      <text>
        <r>
          <rPr>
            <sz val="9"/>
            <color indexed="81"/>
            <rFont val="Tahoma"/>
            <family val="2"/>
          </rPr>
          <t>Välj typ av
energiproduktionssystem som mätdata gäller för.</t>
        </r>
      </text>
    </comment>
    <comment ref="B53" authorId="0" shapeId="0" xr:uid="{C40EC135-8F1A-4CB9-AA76-933FB68CCCD0}">
      <text>
        <r>
          <rPr>
            <sz val="9"/>
            <color indexed="81"/>
            <rFont val="Tahoma"/>
            <family val="2"/>
          </rPr>
          <t>Ange årsverkningsgraden för produktion av komfortkyla.  Informationen används för beräkning av levererad energi om mätdata anges som producerad energi. Om det inte går att få fram uppgifter om årsverkningsgraden kan följande schablonvärden användas:
Fjärrkyla 1,0
Kompressorkyla (el) 2,5</t>
        </r>
      </text>
    </comment>
    <comment ref="B54" authorId="0" shapeId="0" xr:uid="{3B1C016B-5A19-42A6-B80D-A57A0BFA1AA3}">
      <text>
        <r>
          <rPr>
            <sz val="9"/>
            <color indexed="81"/>
            <rFont val="Tahoma"/>
            <family val="2"/>
          </rPr>
          <t xml:space="preserve">Välj hur energimätare har placerats i mätsystemet. Beroende på mätarnas placering mäter de antigen hur mycket energi som produceras, eller levereras till produktionssystemet (så kallad köpt energi). </t>
        </r>
      </text>
    </comment>
    <comment ref="B57" authorId="0" shapeId="0" xr:uid="{10890B5F-2E33-4543-8B39-E5318C77D6F8}">
      <text>
        <r>
          <rPr>
            <sz val="9"/>
            <color indexed="81"/>
            <rFont val="Tahoma"/>
            <family val="2"/>
          </rPr>
          <t>Fastighetsenergi är oftast el men om apparater knutna till fastighetens drift  förses med annat än el ska mätning ske separat för respektive energibärare, såvida inte schabloner kan användas. 
Ange om det finns andra energikällor än el för fastighetsenergi.</t>
        </r>
      </text>
    </comment>
    <comment ref="B58" authorId="0" shapeId="0" xr:uid="{B36E4951-06CA-4EBF-81DC-7129AC1EC675}">
      <text>
        <r>
          <rPr>
            <sz val="9"/>
            <color indexed="81"/>
            <rFont val="Tahoma"/>
            <family val="2"/>
          </rPr>
          <t xml:space="preserve">Välj antal energiproduktionssystem som finns i byggnaden för fastighetsenergi. </t>
        </r>
      </text>
    </comment>
    <comment ref="B60" authorId="0" shapeId="0" xr:uid="{143A7167-69FF-490B-9EA3-1F7313D1E7E4}">
      <text>
        <r>
          <rPr>
            <sz val="9"/>
            <color indexed="81"/>
            <rFont val="Tahoma"/>
            <family val="2"/>
          </rPr>
          <t xml:space="preserve">Välj energibärare för fastighetsenergi i rullgardinsmenyn  </t>
        </r>
      </text>
    </comment>
    <comment ref="B61" authorId="0" shapeId="0" xr:uid="{2FBF1498-0709-4B58-8D4C-3551E985E381}">
      <text>
        <r>
          <rPr>
            <sz val="9"/>
            <color indexed="81"/>
            <rFont val="Tahoma"/>
            <family val="2"/>
          </rPr>
          <t xml:space="preserve">Mätvärdena ska anges som levererad energi till energiproduktionssystem (så kallad köpt energi). </t>
        </r>
      </text>
    </comment>
    <comment ref="B63" authorId="0" shapeId="0" xr:uid="{FCF7AFEC-CF57-461E-AF55-0DE7A1C0D032}">
      <text>
        <r>
          <rPr>
            <sz val="9"/>
            <color indexed="81"/>
            <rFont val="Tahoma"/>
            <family val="2"/>
          </rPr>
          <t xml:space="preserve">Ange om det finns komfortgolvvärme med el i badrum. 
</t>
        </r>
      </text>
    </comment>
    <comment ref="E63" authorId="0" shapeId="0" xr:uid="{78BDEEAB-305E-4B18-9A6C-858956CB97BD}">
      <text>
        <r>
          <rPr>
            <sz val="9"/>
            <color indexed="81"/>
            <rFont val="Tahoma"/>
            <family val="2"/>
          </rPr>
          <t>Ange antal badrum där elgolvvärme är installerad</t>
        </r>
      </text>
    </comment>
    <comment ref="B65" authorId="0" shapeId="0" xr:uid="{F2454702-92AD-4617-BA66-16229829FCF4}">
      <text>
        <r>
          <rPr>
            <sz val="9"/>
            <color indexed="81"/>
            <rFont val="Tahoma"/>
            <family val="2"/>
          </rPr>
          <t xml:space="preserve">Ange hur energi till el-golvvärme mäts i byggnaden. Uppmätt energi för elvärmda badrumsgolv ska  adderas till  energi för uppvärmning vid normalisering av energianvändningen.
</t>
        </r>
      </text>
    </comment>
    <comment ref="B67" authorId="0" shapeId="0" xr:uid="{EA55E602-922E-4117-9A93-B00161D0284F}">
      <text>
        <r>
          <rPr>
            <sz val="9"/>
            <color indexed="81"/>
            <rFont val="Tahoma"/>
            <family val="2"/>
          </rPr>
          <t>Ange om det finns en gemensam tvättstuga i byggnaden?</t>
        </r>
      </text>
    </comment>
    <comment ref="B69" authorId="0" shapeId="0" xr:uid="{E072BB1D-CCB0-46AA-A45E-4B03F311E147}">
      <text>
        <r>
          <rPr>
            <sz val="9"/>
            <color indexed="81"/>
            <rFont val="Tahoma"/>
            <family val="2"/>
          </rPr>
          <t xml:space="preserve">Ange hur energi till en gemensam tvättstuga mäts i byggnaden. </t>
        </r>
      </text>
    </comment>
    <comment ref="E69" authorId="0" shapeId="0" xr:uid="{5AD24BE5-A318-4411-811E-2DAB401D3C0E}">
      <text>
        <r>
          <rPr>
            <sz val="9"/>
            <color indexed="81"/>
            <rFont val="Tahoma"/>
            <family val="2"/>
          </rPr>
          <t>Ange uppskattad elanvändning till tvättstugan. Elanvändning för gemensam tvättstuga i byggnaden ska läggas till hushållselen och dras bort från fastighetselen. Om ingen data finns tillgänglig kan ett schablonvärde 3 kWh/m2 år användas</t>
        </r>
      </text>
    </comment>
    <comment ref="B71" authorId="0" shapeId="0" xr:uid="{9040322A-A208-4623-A5FF-70380588C065}">
      <text>
        <r>
          <rPr>
            <sz val="9"/>
            <color indexed="81"/>
            <rFont val="Tahoma"/>
            <family val="2"/>
          </rPr>
          <t xml:space="preserve"> Ange hur elanvändning utanför byggnaden mäts i den aktuella byggnaden. Apparater avsedda för annan användning än för byggnaden, exempelvis motor- och kupévärmare för fordon, batteriladdare för extern användare, belysning i trädgård och på gångstråk, inräknas inte i byggnadens energianvändning enligt Boverkets regler.
Förtydliganden om gränsdragning finns i Boverkets gränsdragningslista.
OBS! Om elanvändning utanför byggnaden mäts separat ska mätvärden dras av från fastighetsel alt. hushållsel innan inmatning av mätvärden.</t>
        </r>
      </text>
    </comment>
    <comment ref="B73" authorId="0" shapeId="0" xr:uid="{5C6FDB87-889A-4111-875A-AAA5B62A9960}">
      <text>
        <r>
          <rPr>
            <sz val="9"/>
            <color indexed="81"/>
            <rFont val="Tahoma"/>
            <family val="2"/>
          </rPr>
          <t>Ange uppskattad utvändig elanvändning som ingår i mätdata hushållsel alternativt mätdata fastighetsel.</t>
        </r>
      </text>
    </comment>
    <comment ref="B76" authorId="0" shapeId="0" xr:uid="{F2710A81-461C-4258-8409-0034C8D0C556}">
      <text>
        <r>
          <rPr>
            <sz val="9"/>
            <color indexed="81"/>
            <rFont val="Tahoma"/>
            <family val="2"/>
          </rPr>
          <t xml:space="preserve">Ange om det finns mätvärden för uppmätt tillgodogjord energi från solfångare, solceller eller energiåtervinning från avloppsvärmeväxlare eller processvärme i byggnaden som kan tillgodoräknas byggnadens energianvändning enligt Boverket byggregler? Information om vilken energi som kan tillgodoräknas byggnadens energianvändning enligt BBR har sammanställts i </t>
        </r>
        <r>
          <rPr>
            <i/>
            <sz val="9"/>
            <color indexed="81"/>
            <rFont val="Tahoma"/>
            <family val="2"/>
          </rPr>
          <t xml:space="preserve">Svebys Mätföreskrifter 2.0 </t>
        </r>
        <r>
          <rPr>
            <sz val="9"/>
            <color indexed="81"/>
            <rFont val="Tahoma"/>
            <family val="2"/>
          </rPr>
          <t xml:space="preserve">
Mätvärden för tillgodogjord solenergi ska redovisas separat för uppvärmning, tappvarmvatten, komfortkyla och fastighetsenergi. Även återvunnen avloppsenergi och processvärme redovisas separat. Antal och typ av energiproduktionssystem och återvinning väljs i rullgardinsmenyer nedan.
 </t>
        </r>
      </text>
    </comment>
    <comment ref="B78" authorId="0" shapeId="0" xr:uid="{4610CEB8-35CA-475E-81F4-F48F0C48421B}">
      <text>
        <r>
          <rPr>
            <sz val="9"/>
            <color indexed="81"/>
            <rFont val="Tahoma"/>
            <family val="2"/>
          </rPr>
          <t xml:space="preserve">Välj antal olika system som finns i byggnaden för egenproducerad och/eller återvunnen energi. </t>
        </r>
      </text>
    </comment>
    <comment ref="B80" authorId="0" shapeId="0" xr:uid="{8393B387-9015-4499-9ECD-6537BDF84829}">
      <text>
        <r>
          <rPr>
            <sz val="9"/>
            <color indexed="81"/>
            <rFont val="Tahoma"/>
            <family val="2"/>
          </rPr>
          <t>Välj typ av
energiproduktionssystem eller återvunnen energi som mätdata gäller för.</t>
        </r>
      </text>
    </comment>
    <comment ref="B81" authorId="0" shapeId="0" xr:uid="{21FAE883-B2E5-4452-A76E-973A2F8E0212}">
      <text>
        <r>
          <rPr>
            <sz val="9"/>
            <color indexed="81"/>
            <rFont val="Tahoma"/>
            <family val="2"/>
          </rPr>
          <t xml:space="preserve">Välj för vilken energipost egenproducerad eller återvunnen energi kan tillgodoräknas. </t>
        </r>
      </text>
    </comment>
    <comment ref="B82" authorId="0" shapeId="0" xr:uid="{B5776BA7-CD40-4F97-99B4-7412D8669E15}">
      <text>
        <r>
          <rPr>
            <sz val="9"/>
            <color indexed="81"/>
            <rFont val="Tahoma"/>
            <family val="2"/>
          </rPr>
          <t xml:space="preserve">Välj var energimätaren för tillgodogjord egenproducerad energi installerats i förhållande till övriga energimätare för mätning av olika energiposter. Om sådan mätare installerats efter mätare för en specifik energipost (exempelvis om debiteringsmätare används) har den specifika energiposten redan tagit hänsyn till tillgodogjord energi och ska därmed inte dras av ytterligare från uppmätt energi (exempelvis för uppvärmning och komfortkyla).
</t>
        </r>
      </text>
    </comment>
    <comment ref="B85" authorId="0" shapeId="0" xr:uid="{9F43503E-5BDC-47CE-8FB6-9D9D4B536E82}">
      <text>
        <r>
          <rPr>
            <sz val="9"/>
            <color indexed="81"/>
            <rFont val="Tahoma"/>
            <family val="2"/>
          </rPr>
          <t>Ange om det finns tillgänglig mätdata för hushållsenergi.</t>
        </r>
      </text>
    </comment>
    <comment ref="B87" authorId="0" shapeId="0" xr:uid="{705F45DC-D3DD-4643-96AB-45EAB2B30D48}">
      <text>
        <r>
          <rPr>
            <sz val="9"/>
            <color indexed="81"/>
            <rFont val="Tahoma"/>
            <family val="2"/>
          </rPr>
          <t>Hushållsenergi är oftast el men om apparater knutna till hushåll  förses med annat än el ska mätning ske separat för respektive energibärare, såvida inte schabloner kan användas. Ange om det finns andra energikällor än el för hushållsenergi</t>
        </r>
      </text>
    </comment>
    <comment ref="B88" authorId="0" shapeId="0" xr:uid="{BE3641AF-05FA-4741-BB2B-73D2CC6BECBD}">
      <text>
        <r>
          <rPr>
            <sz val="9"/>
            <color indexed="81"/>
            <rFont val="Tahoma"/>
            <family val="2"/>
          </rPr>
          <t>Välj antal energiproduktionssystem som finns i byggnaden för hushållsenergi. Notera att elgolvärme i badrum ska mätas och anges separat från övrig hushållsenergi. Mätvärden eller uppskattad energianvändning ska redovisas under fastighetsenergi.</t>
        </r>
      </text>
    </comment>
    <comment ref="B90" authorId="0" shapeId="0" xr:uid="{4411384A-29F6-443E-88DE-2A5778BEAE2B}">
      <text>
        <r>
          <rPr>
            <sz val="9"/>
            <color indexed="81"/>
            <rFont val="Tahoma"/>
            <family val="2"/>
          </rPr>
          <t xml:space="preserve">Välj energibärare för hushållsenergii i rullgardinsmenyn  </t>
        </r>
      </text>
    </comment>
    <comment ref="B91" authorId="0" shapeId="0" xr:uid="{F9401AF5-4C9C-42AE-8274-DF5FD04743BB}">
      <text>
        <r>
          <rPr>
            <sz val="9"/>
            <color indexed="81"/>
            <rFont val="Tahoma"/>
            <family val="2"/>
          </rPr>
          <t xml:space="preserve">Mätvärdena ska anges som levererad energi till energiproduktionssystem (så kallad köpt energi). </t>
        </r>
      </text>
    </comment>
    <comment ref="B94" authorId="0" shapeId="0" xr:uid="{1EADA383-138A-4624-847B-90C0D66D40A3}">
      <text>
        <r>
          <rPr>
            <sz val="9"/>
            <color indexed="81"/>
            <rFont val="Tahoma"/>
            <family val="2"/>
          </rPr>
          <t xml:space="preserve">Ange om det finns tillgänglig mätdata för inomhustemperaturer under uppvärmningssäsongen. För normalisering av mätvärden enligt Boverkets föreskrifter BEN behöver även representativa inomhustemperaturer mätas under uppvärmningssäsongen. Temperaturmätningar i verksamhetsutrymmen eller lägenheter ska representera minst 20 % av den tempererade golvarean (Atemp) och mätas med minst en givare per våningsplan. För lokalbyggnader finns alternativet att temperaturmätning istället utgörs av en kombination av temperaturmätning i frånluft under drifttid och några representativa temperaturgivare i verksamhetsutrymmen under övrig tid. 
</t>
        </r>
      </text>
    </comment>
    <comment ref="B95" authorId="0" shapeId="0" xr:uid="{BDDF0081-F6ED-4C1E-86E7-627F918ED3F9}">
      <text>
        <r>
          <rPr>
            <sz val="9"/>
            <color indexed="81"/>
            <rFont val="Tahoma"/>
            <family val="2"/>
          </rPr>
          <t xml:space="preserve">Välj i rullgardinsmenyn startmånad för uppvärmningssäsongen.
En officiell definition av uppvärmningssäsongens längd saknas för närvarande. För schablonmetoden enligt BEN, kan mätvärden från månader utan betydande soltillskott, t.ex. perioden november till och med februari, användas. Användaren kan också specifiera en annan uppvärmningssäsong. Uppvärmningssäsongens start och slut ska anges separat. 
</t>
        </r>
      </text>
    </comment>
    <comment ref="B96" authorId="0" shapeId="0" xr:uid="{B115C8B2-017E-487E-B33D-B787580298F6}">
      <text>
        <r>
          <rPr>
            <sz val="9"/>
            <color indexed="81"/>
            <rFont val="Tahoma"/>
            <family val="2"/>
          </rPr>
          <t xml:space="preserve">Välj i rullgardinsmenyn slutmånad för uppvärmningssäsongen
En officiell definition av uppvärmningssäsongens längd saknas för närvarande. För schablonmetoden enligt BEN, kan mätvärden från månader utan betydande soltillskott, t.ex. perioden november till och med februari, användas. Användaren kan också specifiera en annan uppvärmningssäsong. </t>
        </r>
      </text>
    </comment>
    <comment ref="BZ96" authorId="0" shapeId="0" xr:uid="{9A968D89-3261-4696-988B-40CDCF0085C0}">
      <text>
        <r>
          <rPr>
            <b/>
            <sz val="9"/>
            <color indexed="81"/>
            <rFont val="Tahoma"/>
            <family val="2"/>
          </rPr>
          <t>mari-liis:</t>
        </r>
        <r>
          <rPr>
            <sz val="9"/>
            <color indexed="81"/>
            <rFont val="Tahoma"/>
            <family val="2"/>
          </rPr>
          <t xml:space="preserve">
om inget mätdata finns eller inget mätdata är inmatad ska övertemp vara 0, dvs temp byggnad ska vara samma som viktat medel BEN</t>
        </r>
      </text>
    </comment>
    <comment ref="BZ98" authorId="1" shapeId="0" xr:uid="{E4577A79-3631-4CB8-AA88-BDB48994A198}">
      <text>
        <t>[Threaded comment]
Your version of Excel allows you to read this threaded comment; however, any edits to it will get removed if the file is opened in a newer version of Excel. Learn more: https://go.microsoft.com/fwlink/?linkid=870924
Comment:
    Har korrigerat beräkningen i den senaste versionen</t>
      </text>
    </comment>
    <comment ref="B101" authorId="0" shapeId="0" xr:uid="{6791F131-FF0F-4F0D-ABBF-0DC2FBFE6E77}">
      <text>
        <r>
          <rPr>
            <sz val="9"/>
            <color indexed="81"/>
            <rFont val="Tahoma"/>
            <family val="2"/>
          </rPr>
          <t>Välj startår för mätperioden i rullgardinsmenyn.</t>
        </r>
      </text>
    </comment>
    <comment ref="B102" authorId="0" shapeId="0" xr:uid="{4A883D68-C513-4445-A157-9E25B0765FF1}">
      <text>
        <r>
          <rPr>
            <sz val="9"/>
            <color indexed="81"/>
            <rFont val="Tahoma"/>
            <family val="2"/>
          </rPr>
          <t>Välj startmånad för mätperioden i rullgardinsmenyn. Mätvärden ska anges för en sammanhängande 12 månaders period.</t>
        </r>
      </text>
    </comment>
    <comment ref="Y104" authorId="0" shapeId="0" xr:uid="{FEDDDB0E-BE69-4C38-BF13-0A02B4DEECDA}">
      <text>
        <r>
          <rPr>
            <b/>
            <sz val="9"/>
            <color indexed="81"/>
            <rFont val="Tahoma"/>
            <family val="2"/>
          </rPr>
          <t>mari-liis:</t>
        </r>
        <r>
          <rPr>
            <sz val="9"/>
            <color indexed="81"/>
            <rFont val="Tahoma"/>
            <family val="2"/>
          </rPr>
          <t xml:space="preserve">
(justering görs bara för system 1, dvs vid volymmätning ska bara 1 energisystem för TVV anges. Om energi till tappvarmvatten mäts separat ska dessa mätvärden tas bort från energi för uppvärmning innan inmatning av data I verktyget.</t>
        </r>
      </text>
    </comment>
    <comment ref="AR104" authorId="0" shapeId="0" xr:uid="{64B5F04F-1ECB-4490-9976-C0EC20A5C385}">
      <text>
        <r>
          <rPr>
            <b/>
            <sz val="9"/>
            <color indexed="81"/>
            <rFont val="Tahoma"/>
            <family val="2"/>
          </rPr>
          <t>mari-liis:</t>
        </r>
        <r>
          <rPr>
            <sz val="9"/>
            <color indexed="81"/>
            <rFont val="Tahoma"/>
            <family val="2"/>
          </rPr>
          <t xml:space="preserve">
funktionen kollar om avdrag av TVV från energi till uppvärmning blir negativ</t>
        </r>
      </text>
    </comment>
    <comment ref="AS104" authorId="0" shapeId="0" xr:uid="{CBD9CA12-88CB-4D53-BF04-2EB4A08BF498}">
      <text>
        <r>
          <rPr>
            <b/>
            <sz val="9"/>
            <color indexed="81"/>
            <rFont val="Tahoma"/>
            <family val="2"/>
          </rPr>
          <t>mari-liis:</t>
        </r>
        <r>
          <rPr>
            <sz val="9"/>
            <color indexed="81"/>
            <rFont val="Tahoma"/>
            <family val="2"/>
          </rPr>
          <t xml:space="preserve">
avdrag av solceller
</t>
        </r>
      </text>
    </comment>
    <comment ref="BB104" authorId="0" shapeId="0" xr:uid="{95EC7C5E-EDF9-4384-9ED4-FF9174A24E4A}">
      <text>
        <r>
          <rPr>
            <b/>
            <sz val="9"/>
            <color indexed="81"/>
            <rFont val="Tahoma"/>
            <family val="2"/>
          </rPr>
          <t>mari-liis:</t>
        </r>
        <r>
          <rPr>
            <sz val="9"/>
            <color indexed="81"/>
            <rFont val="Tahoma"/>
            <family val="2"/>
          </rPr>
          <t xml:space="preserve">
funktionen förutsätter att indata från tabellen till vänster är positiv, dvs. att det är osannolikt att man två felinmatningar (energi till uppvärmning och avdrag av solenergi/återvunnen energi samtidigt)</t>
        </r>
      </text>
    </comment>
    <comment ref="AM122" authorId="0" shapeId="0" xr:uid="{C0AFD9C2-2B59-4179-BDA1-D28CF5ECF819}">
      <text>
        <r>
          <rPr>
            <b/>
            <sz val="9"/>
            <color indexed="81"/>
            <rFont val="Tahoma"/>
            <family val="2"/>
          </rPr>
          <t>mari-liis:</t>
        </r>
        <r>
          <rPr>
            <sz val="9"/>
            <color indexed="81"/>
            <rFont val="Tahoma"/>
            <family val="2"/>
          </rPr>
          <t xml:space="preserve">
avdrag görs bara för El</t>
        </r>
      </text>
    </comment>
    <comment ref="AV122" authorId="0" shapeId="0" xr:uid="{57F42D24-4357-4637-B756-8DEBDB1A5A7E}">
      <text>
        <r>
          <rPr>
            <b/>
            <sz val="9"/>
            <color indexed="81"/>
            <rFont val="Tahoma"/>
            <family val="2"/>
          </rPr>
          <t>mari-liis:</t>
        </r>
        <r>
          <rPr>
            <sz val="9"/>
            <color indexed="81"/>
            <rFont val="Tahoma"/>
            <family val="2"/>
          </rPr>
          <t xml:space="preserve">
avdrag görs bara för El</t>
        </r>
      </text>
    </comment>
    <comment ref="AL203" authorId="0" shapeId="0" xr:uid="{2C327C60-60D6-4492-BF31-2296EED58EDA}">
      <text>
        <r>
          <rPr>
            <b/>
            <sz val="9"/>
            <color indexed="81"/>
            <rFont val="Tahoma"/>
            <family val="2"/>
          </rPr>
          <t>mari-liis:</t>
        </r>
        <r>
          <rPr>
            <sz val="9"/>
            <color indexed="81"/>
            <rFont val="Tahoma"/>
            <family val="2"/>
          </rPr>
          <t xml:space="preserve">
med minus golvvärme, plus tvättstuga och minus utvändig el. Värdena är noll om mätdata ej tillgänglig för hushållsel eller om mätdata har inte matats in I tabellen till vänster</t>
        </r>
      </text>
    </comment>
    <comment ref="B220" authorId="0" shapeId="0" xr:uid="{38A1B4D8-3AE9-45BE-9417-2EAEDBE9D601}">
      <text>
        <r>
          <rPr>
            <sz val="9"/>
            <color indexed="81"/>
            <rFont val="Tahoma"/>
            <family val="2"/>
          </rPr>
          <t>Ange vilken byggnadsdel/ verksamhetsutrymme som mätvärdet gäller för</t>
        </r>
      </text>
    </comment>
    <comment ref="B221" authorId="0" shapeId="0" xr:uid="{0A4D8434-F860-488F-9D19-C3577772FD86}">
      <text>
        <r>
          <rPr>
            <sz val="9"/>
            <color indexed="81"/>
            <rFont val="Tahoma"/>
            <family val="2"/>
          </rPr>
          <t>Ange areaandel av Atemp som mätvärdet gäller för</t>
        </r>
      </text>
    </comment>
    <comment ref="B222" authorId="0" shapeId="0" xr:uid="{567148E1-C976-4332-B585-A6F0930C4581}">
      <text>
        <r>
          <rPr>
            <sz val="9"/>
            <color indexed="81"/>
            <rFont val="Tahoma"/>
            <family val="2"/>
          </rPr>
          <t xml:space="preserve">Ange uppmätt genomsnittlig inomhustemperatur under uppvärmningssäsongen 
</t>
        </r>
      </text>
    </comment>
    <comment ref="B224" authorId="0" shapeId="0" xr:uid="{76C1CBBC-5F98-47D6-A6E0-BBC253FDBB9A}">
      <text>
        <r>
          <rPr>
            <sz val="9"/>
            <color indexed="81"/>
            <rFont val="Tahoma"/>
            <family val="2"/>
          </rPr>
          <t>Ange vilken byggnadsdel/ verksamhetsutrymme som mätvärdet gäller för</t>
        </r>
      </text>
    </comment>
    <comment ref="B225" authorId="0" shapeId="0" xr:uid="{12A2484C-386F-4778-893B-A6E6A10C91A8}">
      <text>
        <r>
          <rPr>
            <sz val="9"/>
            <color indexed="81"/>
            <rFont val="Tahoma"/>
            <family val="2"/>
          </rPr>
          <t>Ange areaandel av Atemp som mätvärdet gäller för</t>
        </r>
      </text>
    </comment>
    <comment ref="B226" authorId="0" shapeId="0" xr:uid="{D2824DAA-9AED-4268-80DA-963546625EFC}">
      <text>
        <r>
          <rPr>
            <sz val="9"/>
            <color indexed="81"/>
            <rFont val="Tahoma"/>
            <family val="2"/>
          </rPr>
          <t xml:space="preserve">Ange uppmätt genomsnittlig inomnhustemperatur under uppvärmningssäsongen </t>
        </r>
      </text>
    </comment>
    <comment ref="B228" authorId="0" shapeId="0" xr:uid="{BB433B05-43AD-4906-BB38-4CFAA010B50D}">
      <text>
        <r>
          <rPr>
            <sz val="9"/>
            <color indexed="81"/>
            <rFont val="Tahoma"/>
            <family val="2"/>
          </rPr>
          <t>Ange vilken byggnadsdel/ verksamhetsutrymme som mätvärdet gäller för</t>
        </r>
      </text>
    </comment>
    <comment ref="B229" authorId="0" shapeId="0" xr:uid="{E3114B3B-9044-40FE-962E-E3DEAB3BE4AC}">
      <text>
        <r>
          <rPr>
            <sz val="9"/>
            <color indexed="81"/>
            <rFont val="Tahoma"/>
            <family val="2"/>
          </rPr>
          <t>Ange areaandel av Atemp som mätvärdet gäller för</t>
        </r>
      </text>
    </comment>
    <comment ref="B230" authorId="0" shapeId="0" xr:uid="{354CECEF-6E59-4C5F-B272-B295E647FB6A}">
      <text>
        <r>
          <rPr>
            <sz val="9"/>
            <color indexed="81"/>
            <rFont val="Tahoma"/>
            <family val="2"/>
          </rPr>
          <t xml:space="preserve">Ange uppmätt genomsnittlig inomhustemperatur under uppvärmningssäsongen </t>
        </r>
      </text>
    </comment>
    <comment ref="AN234" authorId="0" shapeId="0" xr:uid="{5A584C9C-305E-4B04-997D-FBD9BDBF797C}">
      <text>
        <r>
          <rPr>
            <b/>
            <sz val="9"/>
            <color indexed="81"/>
            <rFont val="Tahoma"/>
            <family val="2"/>
          </rPr>
          <t>mari-liis:</t>
        </r>
        <r>
          <rPr>
            <sz val="9"/>
            <color indexed="81"/>
            <rFont val="Tahoma"/>
            <family val="2"/>
          </rPr>
          <t xml:space="preserve">
uppvärmning inkl VVC + elgolvvärme 
</t>
        </r>
      </text>
    </comment>
    <comment ref="B236" authorId="0" shapeId="0" xr:uid="{5BCDAFCD-705F-4EB1-8115-5517F62B6AD5}">
      <text>
        <r>
          <rPr>
            <sz val="9"/>
            <color indexed="81"/>
            <rFont val="Tahoma"/>
            <family val="2"/>
          </rPr>
          <t xml:space="preserve">Ange avsedd inomhustemperatur i lokaler under uppvärmningssäsongen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Karin Glader</author>
  </authors>
  <commentList>
    <comment ref="HY1" authorId="0" shapeId="0" xr:uid="{3FD29566-6CFF-41E1-8897-7310AC51561A}">
      <text>
        <r>
          <rPr>
            <b/>
            <sz val="9"/>
            <color indexed="81"/>
            <rFont val="Tahoma"/>
            <family val="2"/>
          </rPr>
          <t>Karin Glader:</t>
        </r>
        <r>
          <rPr>
            <sz val="9"/>
            <color indexed="81"/>
            <rFont val="Tahoma"/>
            <family val="2"/>
          </rPr>
          <t xml:space="preserve">
Sälen-Högfjällshotell</t>
        </r>
      </text>
    </comment>
    <comment ref="HY15" authorId="0" shapeId="0" xr:uid="{13D359C8-6161-4E5B-891D-6C8E4B4857D6}">
      <text>
        <r>
          <rPr>
            <b/>
            <sz val="9"/>
            <color indexed="81"/>
            <rFont val="Tahoma"/>
            <family val="2"/>
          </rPr>
          <t>Karin Glader:</t>
        </r>
        <r>
          <rPr>
            <sz val="9"/>
            <color indexed="81"/>
            <rFont val="Tahoma"/>
            <family val="2"/>
          </rPr>
          <t xml:space="preserve">
Sälen-Högfjällshotell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Karin Glader</author>
    <author>tc={66DA35FB-0041-4521-8DB3-950794F727DD}</author>
  </authors>
  <commentList>
    <comment ref="C24" authorId="0" shapeId="0" xr:uid="{6966E69C-B30D-458E-A0BF-C5B4F4E6B7FB}">
      <text>
        <r>
          <rPr>
            <b/>
            <sz val="9"/>
            <color indexed="81"/>
            <rFont val="Tahoma"/>
            <family val="2"/>
          </rPr>
          <t>Karin Glader:</t>
        </r>
        <r>
          <rPr>
            <sz val="9"/>
            <color indexed="81"/>
            <rFont val="Tahoma"/>
            <family val="2"/>
          </rPr>
          <t xml:space="preserve">
Östra Göinge</t>
        </r>
      </text>
    </comment>
    <comment ref="A27" authorId="1" shapeId="0" xr:uid="{66DA35FB-0041-4521-8DB3-950794F727DD}">
      <text>
        <t>[Threaded comment]
Your version of Excel allows you to read this threaded comment; however, any edits to it will get removed if the file is opened in a newer version of Excel. Learn more: https://go.microsoft.com/fwlink/?linkid=870924
Comment:
    Håbo kommun</t>
      </text>
    </comment>
    <comment ref="C29" authorId="0" shapeId="0" xr:uid="{C9AA4432-FE37-411C-9D85-3515B057CCB7}">
      <text>
        <r>
          <rPr>
            <b/>
            <sz val="9"/>
            <color indexed="81"/>
            <rFont val="Tahoma"/>
            <family val="2"/>
          </rPr>
          <t>Karin Glader:</t>
        </r>
        <r>
          <rPr>
            <sz val="9"/>
            <color indexed="81"/>
            <rFont val="Tahoma"/>
            <family val="2"/>
          </rPr>
          <t xml:space="preserve">
Eda komun värsmanland</t>
        </r>
      </text>
    </comment>
    <comment ref="C36" authorId="0" shapeId="0" xr:uid="{BEB2EA43-5D24-46E1-9700-F277F2E03C4D}">
      <text>
        <r>
          <rPr>
            <b/>
            <sz val="9"/>
            <color indexed="81"/>
            <rFont val="Tahoma"/>
            <family val="2"/>
          </rPr>
          <t>Karin Glader:</t>
        </r>
        <r>
          <rPr>
            <sz val="9"/>
            <color indexed="81"/>
            <rFont val="Tahoma"/>
            <family val="2"/>
          </rPr>
          <t xml:space="preserve">
Ovanåker</t>
        </r>
      </text>
    </comment>
    <comment ref="C45" authorId="0" shapeId="0" xr:uid="{EA49BDCB-D658-4566-BC97-F2BA3DA4561D}">
      <text>
        <r>
          <rPr>
            <b/>
            <sz val="9"/>
            <color indexed="81"/>
            <rFont val="Tahoma"/>
            <family val="2"/>
          </rPr>
          <t>Karin Glader:</t>
        </r>
        <r>
          <rPr>
            <sz val="9"/>
            <color indexed="81"/>
            <rFont val="Tahoma"/>
            <family val="2"/>
          </rPr>
          <t xml:space="preserve">
Vellinge</t>
        </r>
      </text>
    </comment>
    <comment ref="C53" authorId="0" shapeId="0" xr:uid="{E881B999-6B10-47BF-B502-DBA611BB1979}">
      <text>
        <r>
          <rPr>
            <b/>
            <sz val="9"/>
            <color indexed="81"/>
            <rFont val="Tahoma"/>
            <family val="2"/>
          </rPr>
          <t>Karin Glader:</t>
        </r>
        <r>
          <rPr>
            <sz val="9"/>
            <color indexed="81"/>
            <rFont val="Tahoma"/>
            <family val="2"/>
          </rPr>
          <t xml:space="preserve">
Åsele</t>
        </r>
      </text>
    </comment>
    <comment ref="C55" authorId="0" shapeId="0" xr:uid="{71EE6FF4-4BC7-45A0-BA10-3DB2A8D6A2D0}">
      <text>
        <r>
          <rPr>
            <b/>
            <sz val="9"/>
            <color indexed="81"/>
            <rFont val="Tahoma"/>
            <family val="2"/>
          </rPr>
          <t>Karin Glader:</t>
        </r>
        <r>
          <rPr>
            <sz val="9"/>
            <color indexed="81"/>
            <rFont val="Tahoma"/>
            <family val="2"/>
          </rPr>
          <t xml:space="preserve">
Krokkom</t>
        </r>
      </text>
    </comment>
    <comment ref="C62" authorId="0" shapeId="0" xr:uid="{C193AAB8-9543-4696-AF41-90E3FF817383}">
      <text>
        <r>
          <rPr>
            <b/>
            <sz val="9"/>
            <color indexed="81"/>
            <rFont val="Tahoma"/>
            <family val="2"/>
          </rPr>
          <t>Karin Glader:</t>
        </r>
        <r>
          <rPr>
            <sz val="9"/>
            <color indexed="81"/>
            <rFont val="Tahoma"/>
            <family val="2"/>
          </rPr>
          <t xml:space="preserve">
Strömsund
</t>
        </r>
      </text>
    </comment>
    <comment ref="C72" authorId="0" shapeId="0" xr:uid="{6715BA57-E2E2-443A-847D-322EEAF04BF4}">
      <text>
        <r>
          <rPr>
            <b/>
            <sz val="9"/>
            <color indexed="81"/>
            <rFont val="Tahoma"/>
            <family val="2"/>
          </rPr>
          <t>Karin Glader:</t>
        </r>
        <r>
          <rPr>
            <sz val="9"/>
            <color indexed="81"/>
            <rFont val="Tahoma"/>
            <family val="2"/>
          </rPr>
          <t xml:space="preserve">
Ragunda</t>
        </r>
      </text>
    </comment>
    <comment ref="C77" authorId="0" shapeId="0" xr:uid="{ACDD5ED2-D12C-41AC-9E7A-128A345EAB92}">
      <text>
        <r>
          <rPr>
            <b/>
            <sz val="9"/>
            <color indexed="81"/>
            <rFont val="Tahoma"/>
            <family val="2"/>
          </rPr>
          <t>Karin Glader:</t>
        </r>
        <r>
          <rPr>
            <sz val="9"/>
            <color indexed="81"/>
            <rFont val="Tahoma"/>
            <family val="2"/>
          </rPr>
          <t xml:space="preserve">
Storuman</t>
        </r>
      </text>
    </comment>
    <comment ref="C87" authorId="0" shapeId="0" xr:uid="{BD1DB13C-6CE0-4BE4-B593-E2EF3F37E85E}">
      <text>
        <r>
          <rPr>
            <b/>
            <sz val="9"/>
            <color indexed="81"/>
            <rFont val="Tahoma"/>
            <family val="2"/>
          </rPr>
          <t>Karin Glader:</t>
        </r>
        <r>
          <rPr>
            <sz val="9"/>
            <color indexed="81"/>
            <rFont val="Tahoma"/>
            <family val="2"/>
          </rPr>
          <t xml:space="preserve">
Hyllte</t>
        </r>
      </text>
    </comment>
    <comment ref="C97" authorId="0" shapeId="0" xr:uid="{06E88FB5-997F-422C-8179-8BAAEA462D80}">
      <text>
        <r>
          <rPr>
            <b/>
            <sz val="9"/>
            <color indexed="81"/>
            <rFont val="Tahoma"/>
            <family val="2"/>
          </rPr>
          <t>Karin Glader:</t>
        </r>
        <r>
          <rPr>
            <sz val="9"/>
            <color indexed="81"/>
            <rFont val="Tahoma"/>
            <family val="2"/>
          </rPr>
          <t xml:space="preserve">
Sollefteå</t>
        </r>
      </text>
    </comment>
    <comment ref="C202" authorId="0" shapeId="0" xr:uid="{D03F7EEC-0050-45DC-9471-482CFA42C091}">
      <text>
        <r>
          <rPr>
            <b/>
            <sz val="9"/>
            <color indexed="81"/>
            <rFont val="Tahoma"/>
            <family val="2"/>
          </rPr>
          <t>Karin Glader:</t>
        </r>
        <r>
          <rPr>
            <sz val="9"/>
            <color indexed="81"/>
            <rFont val="Tahoma"/>
            <family val="2"/>
          </rPr>
          <t xml:space="preserve">
Älvkarleby</t>
        </r>
      </text>
    </comment>
    <comment ref="C215" authorId="0" shapeId="0" xr:uid="{E6DBA8B7-A364-4C2D-B08A-CC1A08B5AE44}">
      <text>
        <r>
          <rPr>
            <b/>
            <sz val="9"/>
            <color indexed="81"/>
            <rFont val="Tahoma"/>
            <family val="2"/>
          </rPr>
          <t>Karin Glader:</t>
        </r>
        <r>
          <rPr>
            <sz val="9"/>
            <color indexed="81"/>
            <rFont val="Tahoma"/>
            <family val="2"/>
          </rPr>
          <t xml:space="preserve">
Åre</t>
        </r>
      </text>
    </comment>
    <comment ref="C226" authorId="0" shapeId="0" xr:uid="{8D523CD9-BC84-435F-8CD9-E4C88C5D1791}">
      <text>
        <r>
          <rPr>
            <b/>
            <sz val="9"/>
            <color indexed="81"/>
            <rFont val="Tahoma"/>
            <family val="2"/>
          </rPr>
          <t>Karin Glader:</t>
        </r>
        <r>
          <rPr>
            <sz val="9"/>
            <color indexed="81"/>
            <rFont val="Tahoma"/>
            <family val="2"/>
          </rPr>
          <t xml:space="preserve">
Härjedalen</t>
        </r>
      </text>
    </comment>
    <comment ref="C228" authorId="0" shapeId="0" xr:uid="{2734BB39-DAB6-46A5-9BB3-8E0ABCE0AB57}">
      <text>
        <r>
          <rPr>
            <b/>
            <sz val="9"/>
            <color indexed="81"/>
            <rFont val="Tahoma"/>
            <family val="2"/>
          </rPr>
          <t>Karin Glader:</t>
        </r>
        <r>
          <rPr>
            <sz val="9"/>
            <color indexed="81"/>
            <rFont val="Tahoma"/>
            <family val="2"/>
          </rPr>
          <t xml:space="preserve">
Berg</t>
        </r>
      </text>
    </comment>
    <comment ref="C256" authorId="0" shapeId="0" xr:uid="{F05F7600-F660-4979-A7A4-E79CF20F6D7C}">
      <text>
        <r>
          <rPr>
            <b/>
            <sz val="9"/>
            <color indexed="81"/>
            <rFont val="Tahoma"/>
            <family val="2"/>
          </rPr>
          <t>Karin Glader:</t>
        </r>
        <r>
          <rPr>
            <sz val="9"/>
            <color indexed="81"/>
            <rFont val="Tahoma"/>
            <family val="2"/>
          </rPr>
          <t xml:space="preserve">
Härjedalen</t>
        </r>
      </text>
    </comment>
    <comment ref="C260" authorId="0" shapeId="0" xr:uid="{16E82DDA-F682-41F7-A223-06BD13E3CDFF}">
      <text>
        <r>
          <rPr>
            <b/>
            <sz val="9"/>
            <color indexed="81"/>
            <rFont val="Tahoma"/>
            <family val="2"/>
          </rPr>
          <t>Karin Glader:</t>
        </r>
        <r>
          <rPr>
            <sz val="9"/>
            <color indexed="81"/>
            <rFont val="Tahoma"/>
            <family val="2"/>
          </rPr>
          <t xml:space="preserve">
Falkenberg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tc={D5E39A61-5093-45C1-A540-3A7839F6030E}</author>
    <author>tc={EAB7BDE4-1782-4BBF-BB08-09FD12066667}</author>
    <author>tc={F1547626-F075-4B51-BCB9-F34AB7EB2A32}</author>
  </authors>
  <commentList>
    <comment ref="M3" authorId="0" shapeId="0" xr:uid="{D5E39A61-5093-45C1-A540-3A7839F6030E}">
      <text>
        <t>[Threaded comment]
Your version of Excel allows you to read this threaded comment; however, any edits to it will get removed if the file is opened in a newer version of Excel. Learn more: https://go.microsoft.com/fwlink/?linkid=870924
Comment:
    graddagskvot</t>
      </text>
    </comment>
    <comment ref="O4" authorId="1" shapeId="0" xr:uid="{EAB7BDE4-1782-4BBF-BB08-09FD12066667}">
      <text>
        <t>[Threaded comment]
Your version of Excel allows you to read this threaded comment; however, any edits to it will get removed if the file is opened in a newer version of Excel. Learn more: https://go.microsoft.com/fwlink/?linkid=870924
Comment:
    Samma som sann korrektion</t>
      </text>
    </comment>
    <comment ref="M5" authorId="2" shapeId="0" xr:uid="{F1547626-F075-4B51-BCB9-F34AB7EB2A32}">
      <text>
        <t xml:space="preserve">[Threaded comment]
Your version of Excel allows you to read this threaded comment; however, any edits to it will get removed if the file is opened in a newer version of Excel. Learn more: https://go.microsoft.com/fwlink/?linkid=870924
Comment:
    Korrektionsfaktor = normalårsgraddagar / klimatårets graddagar. Graddagarna är skillnaden mellan referensstemperaturen och medeltemperaturen utomhus per dygn.  I SMHI graddagar (SS-EN ISO 15927-6:2007) används referenstemperaturen +17°C. För dygn vars medeltemperatur överstiger referenstemperaturen erhålls inget bidrag. Därför begränsas I beräkningen att om graddagar är  0 blir korrektionsfaktor också 0. </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tc={243A8E96-7198-429C-B098-9DF0315642EA}</author>
    <author>tc={1BF3E5BA-B946-476B-A456-0993F87445D3}</author>
    <author>mari-liis</author>
  </authors>
  <commentList>
    <comment ref="A26" authorId="0" shapeId="0" xr:uid="{243A8E96-7198-429C-B098-9DF0315642EA}">
      <text>
        <t>[Threaded comment]
Your version of Excel allows you to read this threaded comment; however, any edits to it will get removed if the file is opened in a newer version of Excel. Learn more: https://go.microsoft.com/fwlink/?linkid=870924
Comment:
    Håbo kommun</t>
      </text>
    </comment>
    <comment ref="B26" authorId="1" shapeId="0" xr:uid="{1BF3E5BA-B946-476B-A456-0993F87445D3}">
      <text>
        <t>[Threaded comment]
Your version of Excel allows you to read this threaded comment; however, any edits to it will get removed if the file is opened in a newer version of Excel. Learn more: https://go.microsoft.com/fwlink/?linkid=870924
Comment:
    Håbo kommun</t>
      </text>
    </comment>
    <comment ref="DD315" authorId="2" shapeId="0" xr:uid="{2B8DAC8E-4E48-49B8-987A-A5D36A323FA0}">
      <text>
        <r>
          <rPr>
            <b/>
            <sz val="9"/>
            <color indexed="81"/>
            <rFont val="Tahoma"/>
            <family val="2"/>
          </rPr>
          <t>mari-liis:</t>
        </r>
        <r>
          <rPr>
            <sz val="9"/>
            <color indexed="81"/>
            <rFont val="Tahoma"/>
            <family val="2"/>
          </rPr>
          <t xml:space="preserve">
Ändrat till viktat medel av norm temp bostäder och lokaler</t>
        </r>
      </text>
    </comment>
  </commentList>
</comments>
</file>

<file path=xl/sharedStrings.xml><?xml version="1.0" encoding="utf-8"?>
<sst xmlns="http://schemas.openxmlformats.org/spreadsheetml/2006/main" count="4269" uniqueCount="1360">
  <si>
    <t>Verifiering av en byggnads energiprestanda enligt BBR utifrån uppmätta värden</t>
  </si>
  <si>
    <t>Så här fungerar det:</t>
  </si>
  <si>
    <r>
      <t xml:space="preserve">Verktyg för normalisering av mätvärden, normalårskorrigering och beräkning av primärenergital enligt BBR25 alternativt BBR29
</t>
    </r>
    <r>
      <rPr>
        <b/>
        <i/>
        <sz val="11"/>
        <color rgb="FF7030A0"/>
        <rFont val="Calibri"/>
        <family val="2"/>
        <scheme val="minor"/>
      </rPr>
      <t>Valbara mätperiod är 2018 till och med 2022</t>
    </r>
  </si>
  <si>
    <t>Versionsnummer:</t>
  </si>
  <si>
    <t>VERSION 1.4</t>
  </si>
  <si>
    <t>Datum:</t>
  </si>
  <si>
    <t>Utvecklat av:</t>
  </si>
  <si>
    <t>CIT Renergy AB</t>
  </si>
  <si>
    <t>Programmerare:</t>
  </si>
  <si>
    <t>Tommy Sundström</t>
  </si>
  <si>
    <t>Mari-Liis Maripuu</t>
  </si>
  <si>
    <t>Ansvarig:</t>
  </si>
  <si>
    <t>Åsa Wahlström</t>
  </si>
  <si>
    <t>Granskad:</t>
  </si>
  <si>
    <t>Karin Glader</t>
  </si>
  <si>
    <t xml:space="preserve">Verifiering av byggnadens energiprestanda </t>
  </si>
  <si>
    <t>Ansvarig för beräkningar</t>
  </si>
  <si>
    <t>Datum</t>
  </si>
  <si>
    <t>Grundkrav BBR</t>
  </si>
  <si>
    <t>Luftflödestillägg</t>
  </si>
  <si>
    <t>Beräknat krav BBR</t>
  </si>
  <si>
    <t>JA</t>
  </si>
  <si>
    <t xml:space="preserve">BBR version </t>
  </si>
  <si>
    <t>Lokaler</t>
  </si>
  <si>
    <t>Flerbostadshus</t>
  </si>
  <si>
    <t>Installerad eleffekt</t>
  </si>
  <si>
    <t>Län</t>
  </si>
  <si>
    <t>INDATA OM BYGGNADEN</t>
  </si>
  <si>
    <t>NEJ</t>
  </si>
  <si>
    <t>BBR25</t>
  </si>
  <si>
    <r>
      <t>&gt; 10 W/m</t>
    </r>
    <r>
      <rPr>
        <vertAlign val="superscript"/>
        <sz val="11"/>
        <color theme="1"/>
        <rFont val="Calibri"/>
        <family val="2"/>
        <scheme val="minor"/>
      </rPr>
      <t>2</t>
    </r>
    <r>
      <rPr>
        <sz val="11"/>
        <color theme="1"/>
        <rFont val="Calibri"/>
        <family val="2"/>
        <scheme val="minor"/>
      </rPr>
      <t xml:space="preserve"> A</t>
    </r>
    <r>
      <rPr>
        <vertAlign val="subscript"/>
        <sz val="11"/>
        <color theme="1"/>
        <rFont val="Calibri"/>
        <family val="2"/>
        <scheme val="minor"/>
      </rPr>
      <t>temp</t>
    </r>
  </si>
  <si>
    <t>Blekinge län</t>
  </si>
  <si>
    <t>BBR29</t>
  </si>
  <si>
    <r>
      <t>&lt; 10 W/m</t>
    </r>
    <r>
      <rPr>
        <vertAlign val="superscript"/>
        <sz val="11"/>
        <color theme="1"/>
        <rFont val="Calibri"/>
        <family val="2"/>
        <scheme val="minor"/>
      </rPr>
      <t>2</t>
    </r>
    <r>
      <rPr>
        <sz val="11"/>
        <color theme="1"/>
        <rFont val="Calibri"/>
        <family val="2"/>
        <scheme val="minor"/>
      </rPr>
      <t xml:space="preserve"> A</t>
    </r>
    <r>
      <rPr>
        <vertAlign val="subscript"/>
        <sz val="11"/>
        <color theme="1"/>
        <rFont val="Calibri"/>
        <family val="2"/>
        <scheme val="minor"/>
      </rPr>
      <t>temp</t>
    </r>
  </si>
  <si>
    <t>Dalarnas län</t>
  </si>
  <si>
    <t>Byggnad, adress</t>
  </si>
  <si>
    <t>Gotlands län</t>
  </si>
  <si>
    <t>Fastighetsbeteckning</t>
  </si>
  <si>
    <t>Gävleborgs län</t>
  </si>
  <si>
    <t>Hallands län</t>
  </si>
  <si>
    <t>Klimatort</t>
  </si>
  <si>
    <t>Karlshamn</t>
  </si>
  <si>
    <t>Jämtlands län</t>
  </si>
  <si>
    <t>Jönköpings län</t>
  </si>
  <si>
    <r>
      <t>Byggnadens area A</t>
    </r>
    <r>
      <rPr>
        <vertAlign val="subscript"/>
        <sz val="11"/>
        <rFont val="Calibri"/>
        <family val="2"/>
        <scheme val="minor"/>
      </rPr>
      <t>temp</t>
    </r>
  </si>
  <si>
    <r>
      <t>m</t>
    </r>
    <r>
      <rPr>
        <vertAlign val="superscript"/>
        <sz val="11"/>
        <color theme="1"/>
        <rFont val="Calibri"/>
        <family val="2"/>
        <scheme val="minor"/>
      </rPr>
      <t>2</t>
    </r>
  </si>
  <si>
    <t>Kalmar län</t>
  </si>
  <si>
    <t>Andel bostäder</t>
  </si>
  <si>
    <t>%</t>
  </si>
  <si>
    <t>Kronobergs län</t>
  </si>
  <si>
    <t xml:space="preserve">Andel lokaler </t>
  </si>
  <si>
    <t>Norrbottens län</t>
  </si>
  <si>
    <t>Skåne län</t>
  </si>
  <si>
    <t>Stockholms län</t>
  </si>
  <si>
    <r>
      <t>Innehåller flerbostadshuset övervägande delen (&gt;50 % A</t>
    </r>
    <r>
      <rPr>
        <vertAlign val="subscript"/>
        <sz val="11"/>
        <color theme="1"/>
        <rFont val="Calibri"/>
        <family val="2"/>
        <scheme val="minor"/>
      </rPr>
      <t>temp</t>
    </r>
    <r>
      <rPr>
        <sz val="11"/>
        <color theme="1"/>
        <rFont val="Calibri"/>
        <family val="2"/>
        <scheme val="minor"/>
      </rPr>
      <t>) lägenheter med en boarea om högst 35 m</t>
    </r>
    <r>
      <rPr>
        <vertAlign val="superscript"/>
        <sz val="11"/>
        <color theme="1"/>
        <rFont val="Calibri"/>
        <family val="2"/>
        <scheme val="minor"/>
      </rPr>
      <t>2</t>
    </r>
    <r>
      <rPr>
        <sz val="11"/>
        <color theme="1"/>
        <rFont val="Calibri"/>
        <family val="2"/>
        <scheme val="minor"/>
      </rPr>
      <t xml:space="preserve"> vardera?</t>
    </r>
  </si>
  <si>
    <t>Södermanlands län</t>
  </si>
  <si>
    <t>Uppsala län</t>
  </si>
  <si>
    <t>Finns det äldreboende i byggnaden?</t>
  </si>
  <si>
    <t>Värmlands län</t>
  </si>
  <si>
    <t>Västerbottens län</t>
  </si>
  <si>
    <t>KRAV PÅ ENERGIPRESTANDA ENLIGT BBR</t>
  </si>
  <si>
    <t>Västernorrlands län</t>
  </si>
  <si>
    <t>Västmanlands län</t>
  </si>
  <si>
    <t>BBR-version</t>
  </si>
  <si>
    <t>Västra Götalands län</t>
  </si>
  <si>
    <r>
      <t>Geografisk justeringsfaktor F</t>
    </r>
    <r>
      <rPr>
        <vertAlign val="subscript"/>
        <sz val="11"/>
        <rFont val="Calibri"/>
        <family val="2"/>
        <scheme val="minor"/>
      </rPr>
      <t>geo</t>
    </r>
  </si>
  <si>
    <t>Örebro län</t>
  </si>
  <si>
    <t>Östergötlands län</t>
  </si>
  <si>
    <t>Installerad eleffekt för uppvärmning och tappvarmvatten</t>
  </si>
  <si>
    <t>&lt; 10 W/m2 Atemp</t>
  </si>
  <si>
    <t>Behövs bara anges om byggnaden har komfortkyla.</t>
  </si>
  <si>
    <t xml:space="preserve">Maximalt hygieniskt uteluftsflöde </t>
  </si>
  <si>
    <r>
      <t>l/s m</t>
    </r>
    <r>
      <rPr>
        <vertAlign val="superscript"/>
        <sz val="11"/>
        <color theme="1"/>
        <rFont val="Calibri"/>
        <family val="2"/>
        <scheme val="minor"/>
      </rPr>
      <t>2</t>
    </r>
    <r>
      <rPr>
        <sz val="11"/>
        <color theme="1"/>
        <rFont val="Calibri"/>
        <family val="2"/>
        <scheme val="minor"/>
      </rPr>
      <t xml:space="preserve"> A</t>
    </r>
    <r>
      <rPr>
        <vertAlign val="subscript"/>
        <sz val="11"/>
        <color theme="1"/>
        <rFont val="Calibri"/>
        <family val="2"/>
        <scheme val="minor"/>
      </rPr>
      <t>temp</t>
    </r>
  </si>
  <si>
    <t xml:space="preserve">Ventilationens drifttid </t>
  </si>
  <si>
    <t>timmar/vecka</t>
  </si>
  <si>
    <t xml:space="preserve">Genomsnittlig uteluftsflöde </t>
  </si>
  <si>
    <r>
      <t>Nybyggnadskrav på primärenergital (EP</t>
    </r>
    <r>
      <rPr>
        <b/>
        <vertAlign val="subscript"/>
        <sz val="11"/>
        <color theme="1"/>
        <rFont val="Calibri"/>
        <family val="2"/>
        <scheme val="minor"/>
      </rPr>
      <t>pet</t>
    </r>
    <r>
      <rPr>
        <b/>
        <sz val="11"/>
        <color theme="1"/>
        <rFont val="Calibri"/>
        <family val="2"/>
        <scheme val="minor"/>
      </rPr>
      <t xml:space="preserve">) </t>
    </r>
  </si>
  <si>
    <r>
      <t>kWh/m</t>
    </r>
    <r>
      <rPr>
        <vertAlign val="superscript"/>
        <sz val="11"/>
        <color theme="1"/>
        <rFont val="Calibri"/>
        <family val="2"/>
        <scheme val="minor"/>
      </rPr>
      <t>2</t>
    </r>
    <r>
      <rPr>
        <sz val="11"/>
        <color theme="1"/>
        <rFont val="Calibri"/>
        <family val="2"/>
        <scheme val="minor"/>
      </rPr>
      <t xml:space="preserve"> A</t>
    </r>
    <r>
      <rPr>
        <vertAlign val="subscript"/>
        <sz val="11"/>
        <color theme="1"/>
        <rFont val="Calibri"/>
        <family val="2"/>
        <scheme val="minor"/>
      </rPr>
      <t>temp</t>
    </r>
    <r>
      <rPr>
        <sz val="11"/>
        <color theme="1"/>
        <rFont val="Calibri"/>
        <family val="2"/>
        <scheme val="minor"/>
      </rPr>
      <t xml:space="preserve"> och år</t>
    </r>
  </si>
  <si>
    <r>
      <t>Nybyggnadskrav på primärenergital hela byggnaden (EP</t>
    </r>
    <r>
      <rPr>
        <b/>
        <vertAlign val="subscript"/>
        <sz val="11"/>
        <color theme="1"/>
        <rFont val="Calibri"/>
        <family val="2"/>
        <scheme val="minor"/>
      </rPr>
      <t>pet</t>
    </r>
    <r>
      <rPr>
        <b/>
        <sz val="11"/>
        <color theme="1"/>
        <rFont val="Calibri"/>
        <family val="2"/>
        <scheme val="minor"/>
      </rPr>
      <t xml:space="preserve">) </t>
    </r>
  </si>
  <si>
    <t>KRAV PÅ INSTALLATION AV IMD VÄRME</t>
  </si>
  <si>
    <t>Gränsnivå på primärenergital för IMD (enligt BBR25)</t>
  </si>
  <si>
    <t>RESULTAT</t>
  </si>
  <si>
    <t>BYGGNADENS ENERGIPRESTANDA</t>
  </si>
  <si>
    <t xml:space="preserve">Beräknat primärenergital </t>
  </si>
  <si>
    <t>BYGGNADENS SPECIFIKA ENERGIANVÄNDNING (BBR-ENERGI)</t>
  </si>
  <si>
    <t>Uppmätt</t>
  </si>
  <si>
    <t>Normaliserad</t>
  </si>
  <si>
    <t>Energianvändning totalt</t>
  </si>
  <si>
    <t>Fördelning</t>
  </si>
  <si>
    <t>Energi för uppvärmning</t>
  </si>
  <si>
    <t>Energi för tappvarmvatten</t>
  </si>
  <si>
    <t>Energi för komfortkyla</t>
  </si>
  <si>
    <t>Energi till fastighetsel</t>
  </si>
  <si>
    <t>Dold</t>
  </si>
  <si>
    <t>Uppmätt energianvändning</t>
  </si>
  <si>
    <t xml:space="preserve">Mätsystem </t>
  </si>
  <si>
    <t>UPPMÄTT ENERGI FÖR UPPVÄRMNING</t>
  </si>
  <si>
    <t>Tillgänglig mätdata</t>
  </si>
  <si>
    <t>Energi inkl. tappvarmvatten</t>
  </si>
  <si>
    <t>OBS! Om mätdata för energi för tappvarmvatten är tillgänglig ska energi för uppvärmning matas in exkl. tappvarmvatten!</t>
  </si>
  <si>
    <t>Antal värmeproduktionssystem</t>
  </si>
  <si>
    <t>System 1</t>
  </si>
  <si>
    <t>System 2</t>
  </si>
  <si>
    <t>System 3</t>
  </si>
  <si>
    <t>Värmekälla uppvärmning</t>
  </si>
  <si>
    <t>Fjärrvärme</t>
  </si>
  <si>
    <t>Årsverkningsgrad</t>
  </si>
  <si>
    <t>Mätpunkt för mätning</t>
  </si>
  <si>
    <t>Levererad energi</t>
  </si>
  <si>
    <t>UPPMÄTT ENERGI FÖR TAPPVARMVATTEN</t>
  </si>
  <si>
    <t>Kallvattenvolym</t>
  </si>
  <si>
    <t>Mätning av VVC förluster</t>
  </si>
  <si>
    <t>Inkluderad i energi för tappvarmvatten</t>
  </si>
  <si>
    <t xml:space="preserve">Energieffektiva tappvarmvattenarmaturer </t>
  </si>
  <si>
    <t>Finns ej</t>
  </si>
  <si>
    <t>OBS! Vid volymmätning av tappvarmvatten kan bara ett värmeproduktionssystem anges!</t>
  </si>
  <si>
    <t>Värmekälla  tappvarmvatten</t>
  </si>
  <si>
    <t>El-panna</t>
  </si>
  <si>
    <t>Värmepump</t>
  </si>
  <si>
    <t>UPPMÄTT ENERGI FÖR KOMFORTKYLA</t>
  </si>
  <si>
    <t>Finns komfortkyla i byggnaden?</t>
  </si>
  <si>
    <t>Antal energiproduktionssystem</t>
  </si>
  <si>
    <t>Typ av energiproduktion</t>
  </si>
  <si>
    <t>Kompressorkyla</t>
  </si>
  <si>
    <t>Fjärrkyla</t>
  </si>
  <si>
    <t>UPPMÄTT ENERGI FÖR FASTIGHETSENERGI</t>
  </si>
  <si>
    <t>Finns det andra energikällor än el?</t>
  </si>
  <si>
    <t>OBS! Bara ett energiproduktionssystem kan anges om det finns inga andra energikällor än el!</t>
  </si>
  <si>
    <t>Energikälla</t>
  </si>
  <si>
    <t>El</t>
  </si>
  <si>
    <t>Biobränsle</t>
  </si>
  <si>
    <t>Elgolvvärme</t>
  </si>
  <si>
    <t>Finns det el-golvvärme i badrum?</t>
  </si>
  <si>
    <t>Antal badrum</t>
  </si>
  <si>
    <t xml:space="preserve">Mätning av energi till elgolvvärme </t>
  </si>
  <si>
    <t>Ingår i mätdata hushållsel</t>
  </si>
  <si>
    <t xml:space="preserve">Uppskattad energianvändning </t>
  </si>
  <si>
    <t>kWh/m2 år</t>
  </si>
  <si>
    <t>Finns det en gemensam tvättstuga i byggnaden?</t>
  </si>
  <si>
    <t>Tvättstuga</t>
  </si>
  <si>
    <t>Mätning av energi till tvättstuga</t>
  </si>
  <si>
    <t>Ingår i mätdata fastighetsel</t>
  </si>
  <si>
    <t>Uppskattad energianvändning el</t>
  </si>
  <si>
    <t>Elanvändning utanför byggnaden (t.ex. utebelysning, motorvärmare, batteriladdare)</t>
  </si>
  <si>
    <t>Uppskattad utvändig elanvändning</t>
  </si>
  <si>
    <r>
      <t>kWh/m</t>
    </r>
    <r>
      <rPr>
        <vertAlign val="superscript"/>
        <sz val="11"/>
        <color theme="1"/>
        <rFont val="Calibri"/>
        <family val="2"/>
        <scheme val="minor"/>
      </rPr>
      <t>2</t>
    </r>
    <r>
      <rPr>
        <sz val="11"/>
        <color theme="1"/>
        <rFont val="Calibri"/>
        <family val="2"/>
        <scheme val="minor"/>
      </rPr>
      <t xml:space="preserve"> år</t>
    </r>
  </si>
  <si>
    <t xml:space="preserve">UPPMÄTT TILLGODOGJORD EGENPRODUCERAD/ ÅTERVUNNEN ENERGI </t>
  </si>
  <si>
    <t>Finns det egenproducerad/ återvunnen energi?</t>
  </si>
  <si>
    <t xml:space="preserve">Antal system </t>
  </si>
  <si>
    <t>System 4</t>
  </si>
  <si>
    <t>System 5</t>
  </si>
  <si>
    <t>Typ av system</t>
  </si>
  <si>
    <t>Solceller</t>
  </si>
  <si>
    <t>Solfångare</t>
  </si>
  <si>
    <t>Avloppsåtervinning</t>
  </si>
  <si>
    <t>Återvinning av processvärme</t>
  </si>
  <si>
    <t>Försörjer</t>
  </si>
  <si>
    <t>fastighetsel</t>
  </si>
  <si>
    <t>tappvarmvatten</t>
  </si>
  <si>
    <t>värme</t>
  </si>
  <si>
    <t>Placering av mätare</t>
  </si>
  <si>
    <t>Före andra mätare</t>
  </si>
  <si>
    <t>Månadsvikter komfortgolvvärme</t>
  </si>
  <si>
    <t>kWh/golv per månad</t>
  </si>
  <si>
    <t>% per månad</t>
  </si>
  <si>
    <t>UPPMÄTT ENERGI FÖR HUSHÅLLSENERGI</t>
  </si>
  <si>
    <t>Mätartyp</t>
  </si>
  <si>
    <t>Antal system</t>
  </si>
  <si>
    <t>Värmeproduktion</t>
  </si>
  <si>
    <t>Energibärare</t>
  </si>
  <si>
    <t>Kylproduktion</t>
  </si>
  <si>
    <t>Egenproduktion</t>
  </si>
  <si>
    <t>Tillgodogjord energi</t>
  </si>
  <si>
    <t>Mätperiod år</t>
  </si>
  <si>
    <t>Mätperiod månad</t>
  </si>
  <si>
    <t>Månad nr</t>
  </si>
  <si>
    <t>Antal timmar i månad</t>
  </si>
  <si>
    <t>Mätdata TVV</t>
  </si>
  <si>
    <t>Enhet</t>
  </si>
  <si>
    <t>Mätpunkt</t>
  </si>
  <si>
    <t>Mätning VVC</t>
  </si>
  <si>
    <t>Mätdata värme</t>
  </si>
  <si>
    <t>Mätdata VVC</t>
  </si>
  <si>
    <t>Mätdata verksamhetsenergi</t>
  </si>
  <si>
    <t>Mätdata elgolvvärme</t>
  </si>
  <si>
    <t>Mätdata tvättstugor</t>
  </si>
  <si>
    <t>Mätdata utvändig el</t>
  </si>
  <si>
    <t>jan</t>
  </si>
  <si>
    <t xml:space="preserve">Tillgänglig mätdata </t>
  </si>
  <si>
    <t>Separat mätdata finns</t>
  </si>
  <si>
    <t>Energi till tappvarmvatten</t>
  </si>
  <si>
    <t>MWh</t>
  </si>
  <si>
    <t>Finns</t>
  </si>
  <si>
    <t>Energi exkl. tappvarmvatten</t>
  </si>
  <si>
    <t>Inkluderad i energi för uppvärmning</t>
  </si>
  <si>
    <t>feb</t>
  </si>
  <si>
    <t>Efter andra mätare</t>
  </si>
  <si>
    <t>Tappvarmvattenvolym</t>
  </si>
  <si>
    <r>
      <t>m</t>
    </r>
    <r>
      <rPr>
        <vertAlign val="superscript"/>
        <sz val="11"/>
        <color theme="1"/>
        <rFont val="Calibri"/>
        <family val="2"/>
        <scheme val="minor"/>
      </rPr>
      <t>3</t>
    </r>
  </si>
  <si>
    <t>Producerad energi</t>
  </si>
  <si>
    <t>Mätdata ej tillgänglig</t>
  </si>
  <si>
    <t>mars</t>
  </si>
  <si>
    <t>Mäts separat</t>
  </si>
  <si>
    <t>apr</t>
  </si>
  <si>
    <t>Flispanna</t>
  </si>
  <si>
    <t>Olja</t>
  </si>
  <si>
    <t>komfortkyla</t>
  </si>
  <si>
    <t>maj</t>
  </si>
  <si>
    <t>Korrigering för innetemperatur</t>
  </si>
  <si>
    <t>Pelletspanna</t>
  </si>
  <si>
    <t>Gas</t>
  </si>
  <si>
    <t xml:space="preserve">jun </t>
  </si>
  <si>
    <t>Korrigeringen görs för bara månader som ingår I uppvärmningssäsongen och inte för alla månader. Uppmätt temperatur ska också gälla för uppvärmningssäsongen</t>
  </si>
  <si>
    <t>Oljepanna</t>
  </si>
  <si>
    <t>jul</t>
  </si>
  <si>
    <t>Ben_Bostad</t>
  </si>
  <si>
    <t xml:space="preserve">Innetemperatur enligt BEN för bostäder </t>
  </si>
  <si>
    <t>Gaspanna</t>
  </si>
  <si>
    <t>aug</t>
  </si>
  <si>
    <t>Ben_Lokal</t>
  </si>
  <si>
    <t>Innetemperatur enligt BEN för lokaler</t>
  </si>
  <si>
    <t>Vedpanna</t>
  </si>
  <si>
    <t>sept</t>
  </si>
  <si>
    <t>UPPMÄTT INOMHUSTEMPERATUR UNDER UPPVÄRMNINGSSÄSONGEN</t>
  </si>
  <si>
    <t>bostadsdel</t>
  </si>
  <si>
    <t>% m2</t>
  </si>
  <si>
    <t>okt</t>
  </si>
  <si>
    <t>lokaldel</t>
  </si>
  <si>
    <t>Korrigering för interna laster (bara bostäder)</t>
  </si>
  <si>
    <t>nov</t>
  </si>
  <si>
    <t>Uppvärmningssäsongens start</t>
  </si>
  <si>
    <t>viktat medel BEN temp</t>
  </si>
  <si>
    <t>°C</t>
  </si>
  <si>
    <t>dec</t>
  </si>
  <si>
    <t>Uppvärmningssäsongens slut</t>
  </si>
  <si>
    <t>Temp byggnad</t>
  </si>
  <si>
    <t>Korrigering av producerad energi för uppvärmning (kWh/år)</t>
  </si>
  <si>
    <t>korrigering görs bara för uppvärmningssäsongen</t>
  </si>
  <si>
    <t>För sammanställning av uppmätt specifik energianvändning</t>
  </si>
  <si>
    <t>För normalisering av uppmätt energianvändning</t>
  </si>
  <si>
    <t>Övertemp byggnad</t>
  </si>
  <si>
    <t>Mätdata</t>
  </si>
  <si>
    <t>Uppvärmningssäsong</t>
  </si>
  <si>
    <t>Övertemp byggnad avrundad</t>
  </si>
  <si>
    <t>Korrigering fördelas mellan olika värmekällor baserat på % fördelning</t>
  </si>
  <si>
    <t>månad</t>
  </si>
  <si>
    <t>Korr vägt</t>
  </si>
  <si>
    <t>har justerat korrigeringen till övertemp som är större än 1 grader</t>
  </si>
  <si>
    <t>Levererad energi under uppvärmningssäsongen (specificerade månader) och % fördelning mellan uppvärmningsmånader</t>
  </si>
  <si>
    <t>Bio</t>
  </si>
  <si>
    <t>Normaliserad energianvändning för uppvärmning inkl. VVC och elgolvvärme (inkluderad på totalt levererad energi per år)</t>
  </si>
  <si>
    <t>Start av mätperiod</t>
  </si>
  <si>
    <t>Start</t>
  </si>
  <si>
    <t>Korr fakt</t>
  </si>
  <si>
    <t>Verkninsgrad</t>
  </si>
  <si>
    <t>Korrigering för normalår</t>
  </si>
  <si>
    <t>År</t>
  </si>
  <si>
    <t>Levererad efter avdrag återvunnen/ solvärme</t>
  </si>
  <si>
    <t xml:space="preserve">Levererad energi för uppvärmning per energibärare </t>
  </si>
  <si>
    <t>Stop</t>
  </si>
  <si>
    <t>Lev energi totalt</t>
  </si>
  <si>
    <t>Korrigering</t>
  </si>
  <si>
    <t>Månad</t>
  </si>
  <si>
    <t>Levererad energi för uppvärmning per energibärare inkl. VVC</t>
  </si>
  <si>
    <t>Korrigeringsfaktorer</t>
  </si>
  <si>
    <t>Obs! 12-månadersperioden går på ett år som inte kan normalårskorriegras. Välj annan mätperiod</t>
  </si>
  <si>
    <t>Energi till uppvärmning omräknat till levererad energi (köpt energi)</t>
  </si>
  <si>
    <t xml:space="preserve">Levererad energi till uppvärmning om värme mäts inkl TVV och TVV baseras på volymmätning </t>
  </si>
  <si>
    <t>TOTALT</t>
  </si>
  <si>
    <t>rosa celler visar felmeddelanden om värden blir negativa</t>
  </si>
  <si>
    <t>Korrigering (1/0)</t>
  </si>
  <si>
    <t xml:space="preserve">Antal timmar </t>
  </si>
  <si>
    <t>Mätmånad</t>
  </si>
  <si>
    <t>Lev energi %</t>
  </si>
  <si>
    <t>normfaktor</t>
  </si>
  <si>
    <t>primärenergifaktor BBR25</t>
  </si>
  <si>
    <t>viktningsfaktor BBR29</t>
  </si>
  <si>
    <t>TOTALT LEVERERAD (MWh/år)</t>
  </si>
  <si>
    <t>TOTALT LEVERERAD</t>
  </si>
  <si>
    <t>TOTALT PRODUCERAD (MWh/år)</t>
  </si>
  <si>
    <t>% fördelning</t>
  </si>
  <si>
    <t>dif</t>
  </si>
  <si>
    <t>% Fördelning producerad</t>
  </si>
  <si>
    <t>kontrollberäkning</t>
  </si>
  <si>
    <t>Totalt</t>
  </si>
  <si>
    <t>Producerad energi med avdrag solvärme (MWh/år)</t>
  </si>
  <si>
    <t>Producerad energi med avdrag återvunnen energi (MWh/år)</t>
  </si>
  <si>
    <t>Producerad energi efter påslag av VVC förluster (MWh/år)</t>
  </si>
  <si>
    <t>UPPMÄTT ENERGI FÖR TAPPVARMVATTEN OCH VVC</t>
  </si>
  <si>
    <t>Levererad energi efter avdrag solceller (MWh/år)</t>
  </si>
  <si>
    <t xml:space="preserve">Energi till varmvatten från volymmätning (gäller bara för System 1) </t>
  </si>
  <si>
    <t>Energi till tappvarmvatten omräknat till leverad energi (köpt energi)</t>
  </si>
  <si>
    <t xml:space="preserve">Energi till tappvarmvatten exkl. VVC förluster </t>
  </si>
  <si>
    <t xml:space="preserve">Levererad energi till VVC förluster </t>
  </si>
  <si>
    <t>Levererad energi för tappvarmvatten per energibärare (exkl VVC)</t>
  </si>
  <si>
    <t xml:space="preserve">Levererad energi för VVC per energibärare </t>
  </si>
  <si>
    <t>Energi för tappvarmvatten  (exkl VVC)</t>
  </si>
  <si>
    <t>Producerad energi med avdrag avloppsåtervinning (MWh/år)</t>
  </si>
  <si>
    <t xml:space="preserve">Korrigering för tappvarmvatten </t>
  </si>
  <si>
    <t>Levererad energi efter tillägg för elgolvvärme (MWh/år)</t>
  </si>
  <si>
    <t>TOTALT LEVERERAD (inkl VVC och elgolvvärme) (MWh/år)</t>
  </si>
  <si>
    <t>TOTALT PRODUCERAD MWh/år</t>
  </si>
  <si>
    <t>Med Fgeo</t>
  </si>
  <si>
    <t>TOTALT LEVERERAD MWh/år</t>
  </si>
  <si>
    <t>BIDRAG I PET BBR25</t>
  </si>
  <si>
    <t>BIDRAG I PET BBR29</t>
  </si>
  <si>
    <t>% fördelning producerad</t>
  </si>
  <si>
    <t>Norm värde bostäder</t>
  </si>
  <si>
    <t>Andel bostäder av Atemp</t>
  </si>
  <si>
    <t>Norm värde lokaler</t>
  </si>
  <si>
    <t>Andel lokaler av Atemp</t>
  </si>
  <si>
    <t>Norm värde för totalt</t>
  </si>
  <si>
    <t>Justering för TVV armaturer</t>
  </si>
  <si>
    <t>Justering för solvärme och återvinning avlopp</t>
  </si>
  <si>
    <t>Normaliserad energianvändning för tappvarmvatten (normvärde fördelas mellan olika energibärare efter % fördelning producerad)</t>
  </si>
  <si>
    <t>Energi till komfortkyla omräknat till levererad energi (köpt energi)</t>
  </si>
  <si>
    <t>Totalt producerad energi MWh/år</t>
  </si>
  <si>
    <t>Totalt levererad energi MWh/år</t>
  </si>
  <si>
    <t>Totalt levererad energi efter avdrag för solel</t>
  </si>
  <si>
    <t xml:space="preserve">Levererad energi för komfortkyla per energibärare </t>
  </si>
  <si>
    <t>Avdrag för solvärme görs på producerad energi och avdrag för solel görs på levererad (köpt) energi</t>
  </si>
  <si>
    <t>Energi till elgolvvärme</t>
  </si>
  <si>
    <t>Energi till tvättstuga</t>
  </si>
  <si>
    <t>Energi till fastighetsenergi sorterad efter energikälla (inga avdrag för golvvärme eller utvändig el)</t>
  </si>
  <si>
    <t>Utvändig el</t>
  </si>
  <si>
    <t>Värdena är 0 om ingen indata för fastighetsenergi är inmatad</t>
  </si>
  <si>
    <t>Levererad energi för fastighetsenergi exkl elgolvvärme och utvändig el</t>
  </si>
  <si>
    <t>TOTALT UPPMÄTT</t>
  </si>
  <si>
    <t>BBR25 Om byggnaden har en installerad eleffekt för uppvärmning och tappvarmvatten som understiger 10 W/m2 multipliceras elenergi till komfortkyla med 1,875 ut-över multiplikation med primärenergifaktorn PEel för elenergi.</t>
  </si>
  <si>
    <t>Levererad energi för fastighetsenergi exkl elgolvvärme</t>
  </si>
  <si>
    <t>Egenproducerad och återvunnen energi</t>
  </si>
  <si>
    <t>Hjälptabell som nollar solceller och solfångare vid huvudmätare.</t>
  </si>
  <si>
    <t>Egenproducerad energi el</t>
  </si>
  <si>
    <t>Egenproducerad energi värme</t>
  </si>
  <si>
    <t>Avlopssåtervinning</t>
  </si>
  <si>
    <t>Tillgodogjord</t>
  </si>
  <si>
    <t>använd -&gt;</t>
  </si>
  <si>
    <t>Levererad energi efter avdrag solceller</t>
  </si>
  <si>
    <t>Levererad energi för hushållsenergi</t>
  </si>
  <si>
    <t>VV</t>
  </si>
  <si>
    <t>UPPMÄTT ENERGI FÖR HUSHÅLLSEL</t>
  </si>
  <si>
    <t>Värdena kopieras från tabeller i vänster</t>
  </si>
  <si>
    <t>kyla</t>
  </si>
  <si>
    <t>Energi till hushållsenergi sorterad efter energikälla (inga avdrag för utvändig el och påslag av ell till tvättstuga)</t>
  </si>
  <si>
    <t>el</t>
  </si>
  <si>
    <t>Levererad energi för hushållsenergi inkl. El till tvättstuga och exkl elgolvvärme och utvändig el</t>
  </si>
  <si>
    <t>Hushållsenergi</t>
  </si>
  <si>
    <t xml:space="preserve">TOTALT </t>
  </si>
  <si>
    <t>Uppmätt energi flerbostadshus (kWh/m2 Atemp)</t>
  </si>
  <si>
    <t>per Atemp bostadsdel (om bostadsdel är mindre än 100%)</t>
  </si>
  <si>
    <t>Norm värde bostäder (kWh/m2 Atemp)</t>
  </si>
  <si>
    <t>Avvikelse från norm användning</t>
  </si>
  <si>
    <t>Typ av rum/lokaler</t>
  </si>
  <si>
    <t>Icke försumbar påverkan</t>
  </si>
  <si>
    <t>Areaandel  av Atemp i %</t>
  </si>
  <si>
    <t>Uppvärmningssäsongens längd</t>
  </si>
  <si>
    <t>Uppmätt genomsnittlig inomhustemperatur</t>
  </si>
  <si>
    <t>NORMALISERAD ENERGIANVÄNDNING</t>
  </si>
  <si>
    <t>UPPMÄTT ENERGIANVÄNDNING (KÖPT ENERGI)</t>
  </si>
  <si>
    <r>
      <t>Uppmätt energianvändning MWh</t>
    </r>
    <r>
      <rPr>
        <b/>
        <vertAlign val="subscript"/>
        <sz val="12"/>
        <color theme="1"/>
        <rFont val="Calibri"/>
        <family val="2"/>
        <scheme val="minor"/>
      </rPr>
      <t xml:space="preserve"> </t>
    </r>
    <r>
      <rPr>
        <b/>
        <sz val="12"/>
        <color theme="1"/>
        <rFont val="Calibri"/>
        <family val="2"/>
        <scheme val="minor"/>
      </rPr>
      <t>och år</t>
    </r>
  </si>
  <si>
    <r>
      <t>Uppmätt energianvändning kWh/m</t>
    </r>
    <r>
      <rPr>
        <b/>
        <vertAlign val="superscript"/>
        <sz val="11"/>
        <color theme="1"/>
        <rFont val="Calibri"/>
        <family val="2"/>
        <scheme val="minor"/>
      </rPr>
      <t>2</t>
    </r>
    <r>
      <rPr>
        <b/>
        <sz val="11"/>
        <color theme="1"/>
        <rFont val="Calibri"/>
        <family val="2"/>
        <scheme val="minor"/>
      </rPr>
      <t xml:space="preserve"> A</t>
    </r>
    <r>
      <rPr>
        <b/>
        <vertAlign val="subscript"/>
        <sz val="11"/>
        <color theme="1"/>
        <rFont val="Calibri"/>
        <family val="2"/>
        <scheme val="minor"/>
      </rPr>
      <t xml:space="preserve">temp </t>
    </r>
    <r>
      <rPr>
        <b/>
        <sz val="11"/>
        <color theme="1"/>
        <rFont val="Calibri"/>
        <family val="2"/>
        <scheme val="minor"/>
      </rPr>
      <t>och år</t>
    </r>
  </si>
  <si>
    <r>
      <t>Normaliserad energianvändning MWh</t>
    </r>
    <r>
      <rPr>
        <b/>
        <vertAlign val="subscript"/>
        <sz val="11"/>
        <color theme="1"/>
        <rFont val="Calibri"/>
        <family val="2"/>
        <scheme val="minor"/>
      </rPr>
      <t xml:space="preserve"> </t>
    </r>
    <r>
      <rPr>
        <b/>
        <sz val="11"/>
        <color theme="1"/>
        <rFont val="Calibri"/>
        <family val="2"/>
        <scheme val="minor"/>
      </rPr>
      <t>och år</t>
    </r>
  </si>
  <si>
    <r>
      <t>Normaliserad energianvändning kWh/m</t>
    </r>
    <r>
      <rPr>
        <b/>
        <vertAlign val="superscript"/>
        <sz val="11"/>
        <color theme="1"/>
        <rFont val="Calibri"/>
        <family val="2"/>
        <scheme val="minor"/>
      </rPr>
      <t>2</t>
    </r>
    <r>
      <rPr>
        <b/>
        <sz val="11"/>
        <color theme="1"/>
        <rFont val="Calibri"/>
        <family val="2"/>
        <scheme val="minor"/>
      </rPr>
      <t xml:space="preserve"> A</t>
    </r>
    <r>
      <rPr>
        <b/>
        <vertAlign val="subscript"/>
        <sz val="11"/>
        <color theme="1"/>
        <rFont val="Calibri"/>
        <family val="2"/>
        <scheme val="minor"/>
      </rPr>
      <t xml:space="preserve">temp </t>
    </r>
    <r>
      <rPr>
        <b/>
        <sz val="11"/>
        <color theme="1"/>
        <rFont val="Calibri"/>
        <family val="2"/>
        <scheme val="minor"/>
      </rPr>
      <t>och år</t>
    </r>
  </si>
  <si>
    <t>Genomsnittlig inomhustemperatur</t>
  </si>
  <si>
    <t>Total byggnadens energianvändning</t>
  </si>
  <si>
    <t>Normal inomhustemperatur bostäder, °C</t>
  </si>
  <si>
    <t>Normal inomhustemperatur lokaler, °C</t>
  </si>
  <si>
    <t>Primärenergital BBR25 MWh/år</t>
  </si>
  <si>
    <r>
      <t>Primärenergital BBR25 kWh/m</t>
    </r>
    <r>
      <rPr>
        <b/>
        <vertAlign val="superscript"/>
        <sz val="11"/>
        <color theme="1"/>
        <rFont val="Calibri"/>
        <family val="2"/>
        <scheme val="minor"/>
      </rPr>
      <t>2</t>
    </r>
    <r>
      <rPr>
        <b/>
        <sz val="11"/>
        <color theme="1"/>
        <rFont val="Calibri"/>
        <family val="2"/>
        <scheme val="minor"/>
      </rPr>
      <t xml:space="preserve"> A</t>
    </r>
    <r>
      <rPr>
        <b/>
        <vertAlign val="subscript"/>
        <sz val="11"/>
        <color theme="1"/>
        <rFont val="Calibri"/>
        <family val="2"/>
        <scheme val="minor"/>
      </rPr>
      <t xml:space="preserve">temp </t>
    </r>
    <r>
      <rPr>
        <b/>
        <sz val="11"/>
        <color theme="1"/>
        <rFont val="Calibri"/>
        <family val="2"/>
        <scheme val="minor"/>
      </rPr>
      <t>och år</t>
    </r>
  </si>
  <si>
    <t>Primärenergital BBR29 MWh/år</t>
  </si>
  <si>
    <r>
      <t>Primärenergital BBR29 kWh/m</t>
    </r>
    <r>
      <rPr>
        <b/>
        <vertAlign val="superscript"/>
        <sz val="11"/>
        <color theme="1"/>
        <rFont val="Calibri"/>
        <family val="2"/>
        <scheme val="minor"/>
      </rPr>
      <t>2</t>
    </r>
    <r>
      <rPr>
        <b/>
        <sz val="11"/>
        <color theme="1"/>
        <rFont val="Calibri"/>
        <family val="2"/>
        <scheme val="minor"/>
      </rPr>
      <t xml:space="preserve"> A</t>
    </r>
    <r>
      <rPr>
        <b/>
        <vertAlign val="subscript"/>
        <sz val="11"/>
        <color theme="1"/>
        <rFont val="Calibri"/>
        <family val="2"/>
        <scheme val="minor"/>
      </rPr>
      <t xml:space="preserve">temp </t>
    </r>
    <r>
      <rPr>
        <b/>
        <sz val="11"/>
        <color theme="1"/>
        <rFont val="Calibri"/>
        <family val="2"/>
        <scheme val="minor"/>
      </rPr>
      <t>och år</t>
    </r>
  </si>
  <si>
    <t>norm år</t>
  </si>
  <si>
    <t>Abisko</t>
  </si>
  <si>
    <t>Adelsö</t>
  </si>
  <si>
    <t>Alingsås</t>
  </si>
  <si>
    <t>Alvesta</t>
  </si>
  <si>
    <t xml:space="preserve">Aneby </t>
  </si>
  <si>
    <t>Arboga</t>
  </si>
  <si>
    <t>Arjeplog</t>
  </si>
  <si>
    <t xml:space="preserve">Arlöv </t>
  </si>
  <si>
    <t>Arvidsjaur</t>
  </si>
  <si>
    <t>Arvika</t>
  </si>
  <si>
    <t>Askersund</t>
  </si>
  <si>
    <t>Avesta</t>
  </si>
  <si>
    <t>Bengtsfors</t>
  </si>
  <si>
    <t>Bergsjö</t>
  </si>
  <si>
    <t>Bjurholm</t>
  </si>
  <si>
    <t>Bjuv</t>
  </si>
  <si>
    <t>Boden</t>
  </si>
  <si>
    <t>Bollebygd</t>
  </si>
  <si>
    <t>Bollnäs</t>
  </si>
  <si>
    <t>Borgholm</t>
  </si>
  <si>
    <t>Borlänge</t>
  </si>
  <si>
    <t>Borås</t>
  </si>
  <si>
    <t>Bro</t>
  </si>
  <si>
    <t>Broby</t>
  </si>
  <si>
    <t>Bromölla</t>
  </si>
  <si>
    <t>Bräcke</t>
  </si>
  <si>
    <t>Bålsta</t>
  </si>
  <si>
    <t>Båstad</t>
  </si>
  <si>
    <t>Charlottenberg</t>
  </si>
  <si>
    <t>Danderyd</t>
  </si>
  <si>
    <t>Degerfors</t>
  </si>
  <si>
    <t>Delsbo</t>
  </si>
  <si>
    <t>Djurås</t>
  </si>
  <si>
    <t>Dorotea</t>
  </si>
  <si>
    <t xml:space="preserve">Ed </t>
  </si>
  <si>
    <t>Edsbyn</t>
  </si>
  <si>
    <t>Eksjö</t>
  </si>
  <si>
    <t>Emmaboda</t>
  </si>
  <si>
    <t>Enköping</t>
  </si>
  <si>
    <t>Eskilstuna</t>
  </si>
  <si>
    <t>Eslöv</t>
  </si>
  <si>
    <t>Fagersta</t>
  </si>
  <si>
    <t>Falkenberg</t>
  </si>
  <si>
    <t>Falköping</t>
  </si>
  <si>
    <t>Falsterbo</t>
  </si>
  <si>
    <t>Falun</t>
  </si>
  <si>
    <t>Filipstad</t>
  </si>
  <si>
    <t>Films Kyrkby</t>
  </si>
  <si>
    <t>Finspång</t>
  </si>
  <si>
    <t xml:space="preserve">Fjugesta </t>
  </si>
  <si>
    <t>Flen</t>
  </si>
  <si>
    <t>Forshaga</t>
  </si>
  <si>
    <t>Fredrika</t>
  </si>
  <si>
    <t>Färgelanda</t>
  </si>
  <si>
    <t>Föllinge</t>
  </si>
  <si>
    <t>Gislaved</t>
  </si>
  <si>
    <t>Gnesta</t>
  </si>
  <si>
    <t>Gnosjö</t>
  </si>
  <si>
    <t xml:space="preserve">Grums </t>
  </si>
  <si>
    <t>Grästorp</t>
  </si>
  <si>
    <t xml:space="preserve">Gustavsberg </t>
  </si>
  <si>
    <t>Gäddede</t>
  </si>
  <si>
    <t>Gällivare</t>
  </si>
  <si>
    <t>Gävle</t>
  </si>
  <si>
    <t>Göteborg</t>
  </si>
  <si>
    <t>Götene</t>
  </si>
  <si>
    <t xml:space="preserve">Habo </t>
  </si>
  <si>
    <t>Hagfors</t>
  </si>
  <si>
    <t>Hallsberg</t>
  </si>
  <si>
    <t>Hallstahammar</t>
  </si>
  <si>
    <t>Halmstad</t>
  </si>
  <si>
    <t>Hammarstrand</t>
  </si>
  <si>
    <t>Haparanda</t>
  </si>
  <si>
    <t>Hede</t>
  </si>
  <si>
    <t>Hedemora</t>
  </si>
  <si>
    <t>Helsingborg</t>
  </si>
  <si>
    <t>Hemavan</t>
  </si>
  <si>
    <t>Hemse</t>
  </si>
  <si>
    <t xml:space="preserve">Henån </t>
  </si>
  <si>
    <t>Herrljunga</t>
  </si>
  <si>
    <t>Hjo</t>
  </si>
  <si>
    <t>Hofors</t>
  </si>
  <si>
    <t>Hova</t>
  </si>
  <si>
    <t>Huddinge</t>
  </si>
  <si>
    <t>Hudiksvall</t>
  </si>
  <si>
    <t>Hultsfred</t>
  </si>
  <si>
    <t>Hyltebruk</t>
  </si>
  <si>
    <t>Hällefors</t>
  </si>
  <si>
    <t>Härnösand</t>
  </si>
  <si>
    <t>Hässleholm</t>
  </si>
  <si>
    <t>Höganäs</t>
  </si>
  <si>
    <t>Högsby</t>
  </si>
  <si>
    <t>Hörby</t>
  </si>
  <si>
    <t>Höör</t>
  </si>
  <si>
    <t xml:space="preserve">Jakobsberg </t>
  </si>
  <si>
    <t>Jokkmokk</t>
  </si>
  <si>
    <t>Junsele</t>
  </si>
  <si>
    <t>Jönköping</t>
  </si>
  <si>
    <t>Kalix</t>
  </si>
  <si>
    <t>Kalmar</t>
  </si>
  <si>
    <t>Karesuando</t>
  </si>
  <si>
    <t>Karlsborg</t>
  </si>
  <si>
    <t>Karlskoga</t>
  </si>
  <si>
    <t>Karlskrona</t>
  </si>
  <si>
    <t>Karlstad</t>
  </si>
  <si>
    <t>Katrineholm</t>
  </si>
  <si>
    <t>Kil</t>
  </si>
  <si>
    <t>Kinna</t>
  </si>
  <si>
    <t>Kiruna</t>
  </si>
  <si>
    <t>Kisa</t>
  </si>
  <si>
    <t>Klippan</t>
  </si>
  <si>
    <t>Knivsta</t>
  </si>
  <si>
    <t>Kopparberg</t>
  </si>
  <si>
    <t>Kramfors</t>
  </si>
  <si>
    <t>Kristianstad</t>
  </si>
  <si>
    <t>Kristinehamn</t>
  </si>
  <si>
    <t>Kumla</t>
  </si>
  <si>
    <t>Kungsbacka</t>
  </si>
  <si>
    <t xml:space="preserve">Kungshamn </t>
  </si>
  <si>
    <t>Kungsör</t>
  </si>
  <si>
    <t>Kungälv</t>
  </si>
  <si>
    <t>Kvikkjokk</t>
  </si>
  <si>
    <t>Kävlinge</t>
  </si>
  <si>
    <t>Köping</t>
  </si>
  <si>
    <t>Laholm</t>
  </si>
  <si>
    <t>Landskrona</t>
  </si>
  <si>
    <t>Laxå</t>
  </si>
  <si>
    <t>Leksand</t>
  </si>
  <si>
    <t>Lerum</t>
  </si>
  <si>
    <t>Lessebo</t>
  </si>
  <si>
    <t>Lidingö</t>
  </si>
  <si>
    <t>Lidköping</t>
  </si>
  <si>
    <t>LillaEdet</t>
  </si>
  <si>
    <t>Lindesberg</t>
  </si>
  <si>
    <t>Linköping</t>
  </si>
  <si>
    <t>Ljungby</t>
  </si>
  <si>
    <t>Ljusdal</t>
  </si>
  <si>
    <t>Lomma</t>
  </si>
  <si>
    <t>Ludvika</t>
  </si>
  <si>
    <t>Luleå</t>
  </si>
  <si>
    <t>Lund</t>
  </si>
  <si>
    <t>Lycksele</t>
  </si>
  <si>
    <t>Lysekil</t>
  </si>
  <si>
    <t>Malexander</t>
  </si>
  <si>
    <t>Malmö</t>
  </si>
  <si>
    <t>Malung</t>
  </si>
  <si>
    <t>Malå</t>
  </si>
  <si>
    <t>Mariestad</t>
  </si>
  <si>
    <t>Markaryd</t>
  </si>
  <si>
    <t>Mellerud</t>
  </si>
  <si>
    <t>Mjölby</t>
  </si>
  <si>
    <t>Mora</t>
  </si>
  <si>
    <t>Motala</t>
  </si>
  <si>
    <t xml:space="preserve">Mullsjö </t>
  </si>
  <si>
    <t>Munkedal</t>
  </si>
  <si>
    <t>Munkfors</t>
  </si>
  <si>
    <t>Märsta</t>
  </si>
  <si>
    <t>Mölndal</t>
  </si>
  <si>
    <t>Mölnlycke</t>
  </si>
  <si>
    <t>Mönsterås</t>
  </si>
  <si>
    <t>Mörbylånga</t>
  </si>
  <si>
    <t>Nacka</t>
  </si>
  <si>
    <t>Nora</t>
  </si>
  <si>
    <t>Norberg</t>
  </si>
  <si>
    <t>Nordmaling</t>
  </si>
  <si>
    <t>Norrköping</t>
  </si>
  <si>
    <t>Norrtälje</t>
  </si>
  <si>
    <t>Norsjö</t>
  </si>
  <si>
    <t xml:space="preserve">Nossebro </t>
  </si>
  <si>
    <t>Nybro</t>
  </si>
  <si>
    <t>Nykvarn</t>
  </si>
  <si>
    <t>Nyköping</t>
  </si>
  <si>
    <t>Nynäshamn</t>
  </si>
  <si>
    <t>Nässjö</t>
  </si>
  <si>
    <t>Nödinge-Nol</t>
  </si>
  <si>
    <t>Ockelbo</t>
  </si>
  <si>
    <t>Olofström</t>
  </si>
  <si>
    <t>Orsa</t>
  </si>
  <si>
    <t>Osby</t>
  </si>
  <si>
    <t>Oskarshamn</t>
  </si>
  <si>
    <t>Oxelösund</t>
  </si>
  <si>
    <t>Pajala</t>
  </si>
  <si>
    <t>Partille</t>
  </si>
  <si>
    <t xml:space="preserve">Perstorp </t>
  </si>
  <si>
    <t>Piteå</t>
  </si>
  <si>
    <t>Ritsem</t>
  </si>
  <si>
    <t>Robertsfors</t>
  </si>
  <si>
    <t>Ronneby</t>
  </si>
  <si>
    <t>Rättvik</t>
  </si>
  <si>
    <t>Sala</t>
  </si>
  <si>
    <t>Salem</t>
  </si>
  <si>
    <t>Sandviken</t>
  </si>
  <si>
    <t>Sigtuna</t>
  </si>
  <si>
    <t>Simrishamn</t>
  </si>
  <si>
    <t>Sjöbo</t>
  </si>
  <si>
    <t>Skara</t>
  </si>
  <si>
    <t>Skellefteå</t>
  </si>
  <si>
    <t>Skinnskatteberg</t>
  </si>
  <si>
    <t xml:space="preserve">Skoghall </t>
  </si>
  <si>
    <t>Skurup</t>
  </si>
  <si>
    <t>Skutskär</t>
  </si>
  <si>
    <t>Skärhamn</t>
  </si>
  <si>
    <t>Skövde</t>
  </si>
  <si>
    <t>Smedjebacken</t>
  </si>
  <si>
    <t>Sollefteå</t>
  </si>
  <si>
    <t>Sollentuna</t>
  </si>
  <si>
    <t>Solna</t>
  </si>
  <si>
    <t>Sorsele</t>
  </si>
  <si>
    <t>Staffanstorp</t>
  </si>
  <si>
    <t>Stenungsund</t>
  </si>
  <si>
    <t>Stockholm</t>
  </si>
  <si>
    <t>Stockholm-Bromma</t>
  </si>
  <si>
    <t>Storfors</t>
  </si>
  <si>
    <t>Storlien</t>
  </si>
  <si>
    <t>Storuman</t>
  </si>
  <si>
    <t>Strängnäs</t>
  </si>
  <si>
    <t>Strömstad</t>
  </si>
  <si>
    <t>Strömsund</t>
  </si>
  <si>
    <t>Sundbyberg</t>
  </si>
  <si>
    <t>Sundsvall</t>
  </si>
  <si>
    <t>Sunne</t>
  </si>
  <si>
    <t>Surahammar</t>
  </si>
  <si>
    <t>Svalöv</t>
  </si>
  <si>
    <t>Svedala</t>
  </si>
  <si>
    <t>Sveg</t>
  </si>
  <si>
    <t>Svenljunga</t>
  </si>
  <si>
    <t>Svenstavik</t>
  </si>
  <si>
    <t>Såtenäs</t>
  </si>
  <si>
    <t>Säffle</t>
  </si>
  <si>
    <t>Sälen</t>
  </si>
  <si>
    <t>Särna</t>
  </si>
  <si>
    <t>Säter</t>
  </si>
  <si>
    <t>Sävsjö</t>
  </si>
  <si>
    <t>Söderhamn</t>
  </si>
  <si>
    <t>Söderköping</t>
  </si>
  <si>
    <t>Södertälje</t>
  </si>
  <si>
    <t>Sölvesborg</t>
  </si>
  <si>
    <t>Tanum</t>
  </si>
  <si>
    <t>Tibro</t>
  </si>
  <si>
    <t>Tidaholm</t>
  </si>
  <si>
    <t>Tierp</t>
  </si>
  <si>
    <t>Timrå</t>
  </si>
  <si>
    <t>Tingsryd</t>
  </si>
  <si>
    <t>Tomelilla</t>
  </si>
  <si>
    <t>Torsby</t>
  </si>
  <si>
    <t>Torsås</t>
  </si>
  <si>
    <t>Tranemo</t>
  </si>
  <si>
    <t>Tranås</t>
  </si>
  <si>
    <t>Trelleborg</t>
  </si>
  <si>
    <t>Trollhättan</t>
  </si>
  <si>
    <t>Trosa</t>
  </si>
  <si>
    <t xml:space="preserve">Tumba </t>
  </si>
  <si>
    <t>Tyresö</t>
  </si>
  <si>
    <t>Täby</t>
  </si>
  <si>
    <t>Tännäs</t>
  </si>
  <si>
    <t>Tärnsjö</t>
  </si>
  <si>
    <t>Töreboda</t>
  </si>
  <si>
    <t>Uddevalla</t>
  </si>
  <si>
    <t>Ullared</t>
  </si>
  <si>
    <t>Ulricehamn</t>
  </si>
  <si>
    <t>Umeå</t>
  </si>
  <si>
    <t>Upplands-Väsby</t>
  </si>
  <si>
    <t>Uppsala</t>
  </si>
  <si>
    <t>Vadstena</t>
  </si>
  <si>
    <t>Vaggeryd</t>
  </si>
  <si>
    <t>Valdermarsvik</t>
  </si>
  <si>
    <t>Vallentuna</t>
  </si>
  <si>
    <t>Vansbro</t>
  </si>
  <si>
    <t>Vara</t>
  </si>
  <si>
    <t>Varberg</t>
  </si>
  <si>
    <t xml:space="preserve">Vaxholm  </t>
  </si>
  <si>
    <t>Vetlanda</t>
  </si>
  <si>
    <t>Vilhelmina</t>
  </si>
  <si>
    <t>Vimmerby</t>
  </si>
  <si>
    <t>Vindeln</t>
  </si>
  <si>
    <t>Vingåker</t>
  </si>
  <si>
    <t>Visby</t>
  </si>
  <si>
    <t>Vårgårda</t>
  </si>
  <si>
    <t>Vänersborg</t>
  </si>
  <si>
    <t>Vännäs</t>
  </si>
  <si>
    <t>Värnamo</t>
  </si>
  <si>
    <t>Västerhaninge</t>
  </si>
  <si>
    <t>Västervik</t>
  </si>
  <si>
    <t>Västerås</t>
  </si>
  <si>
    <t>Växjö</t>
  </si>
  <si>
    <t>Ystad</t>
  </si>
  <si>
    <t>Åkersberga</t>
  </si>
  <si>
    <t>Åmål</t>
  </si>
  <si>
    <t>Ånge</t>
  </si>
  <si>
    <t>Åre</t>
  </si>
  <si>
    <t>Årjäng</t>
  </si>
  <si>
    <t>Åseda</t>
  </si>
  <si>
    <t>Åstorp</t>
  </si>
  <si>
    <t>Åtvidaberg</t>
  </si>
  <si>
    <t>Älmhult</t>
  </si>
  <si>
    <t>Älvdalen</t>
  </si>
  <si>
    <t>Älvsbyn</t>
  </si>
  <si>
    <t>Ängelholm</t>
  </si>
  <si>
    <t>Öckerö</t>
  </si>
  <si>
    <t>Ödeshög</t>
  </si>
  <si>
    <t>Örebro</t>
  </si>
  <si>
    <t>Örkelljunga</t>
  </si>
  <si>
    <t>Örnsköldsvik</t>
  </si>
  <si>
    <t xml:space="preserve">Österbymo </t>
  </si>
  <si>
    <t>Östersund</t>
  </si>
  <si>
    <t>Östhammar</t>
  </si>
  <si>
    <t>Östmark</t>
  </si>
  <si>
    <t>Överkalix</t>
  </si>
  <si>
    <t>Övertorneå</t>
  </si>
  <si>
    <t>Blekinge Samtliga kommuner 0,9 ;Dalarna Avesta, Borlänge, Falun, Gagnef, Hedemora, Leksand, Ludvika, Smedjebacken och Säter 1,1;Mora, Orsa, Rättvik och Vansbro 1,2 Malung-Sälen och Älvdalen 1,3 Gotland Gotland 0,9 Gävleborg Samtliga utom Ljusdal och Ovanåker 1,1 Ljusdal och Ovanåker 1,2 Halland Samtliga utom Hylte 0,9 Hylte 1,0 Jämtland Berg, Bräcke, Krokom, Ragunda och Östersund 1,3 Härjedalen, Strömsund och Åre 1,4 Jönköping Samtliga kommuner 1,0 Kalmar Borgholm, Emmaboda, Kalmar, Mönsterås, Mörbylånga, Nybro, Oskarshamn, Torsås och Västervik 0,9 Hultsfred, Högsby och Vimmerby 1,0 Kronoberg Samtliga kommuner 1,0 Norrbotten Piteå 1,3 Boden, Haparanda, Kalix, Luleå, Älvsbyn, Överkalix och Övertorneå 1,4 Arjeplog, Arvidsjaur och Pajala 1,5 Gällivare, Jokkmokk och Kiruna 1,6 Skåne Samtliga kommuner utom Osby 0,9 Osby 1,0 Stockholm Samtliga kommuner 1,0 Södermanland Samtliga kommuner 1,0 Uppsala Samtliga utom Tierp och Älvkarleby 1,0 Tierp och Älvkarleby 1,1 Värmland Forshaga, Grums, Hammarö, Karlstad, Kil, Kristinehamn och Säffle 1,0 Övriga 1,1 Västerbotten Nordmaling och Umeå 1,2 Bjurholm, Robertsfors, Skellefteå, Vindeln och Vännäs 1,3 BFS 2017:xx BBR (B) 4 Dorotea, Lycksele, Malå, Norsjö, Vilhelmina och Åsele 1,4 Sorsele och Storuman 1,5 Västernorrland Samtliga utom Sollefteå och Ånge 1,2 Sollefteå och Ånge 1,3 Västmanland Arboga, Hallstahammar, Kungsör, Köping, Sala, Surahammar och Västerås 1,0 Fagersta, Norberg och Skinnskatteberg 1,1 Västra Götaland Bollebygd, Färgelanda, Göteborg, Härryda, Kungälv, Lerum, Lysekil, Mark, Munkedal, Mölndal, Orust, Partille, Sotenäs, Stenungsund, Strömstad, Svenljunga, Tanum, Tjörn, Uddevalla och Öckerö 0,9 Övriga 1,0 Örebro Samtliga utom Hällefors och Ljusnarsberg 1,0 Hällefors och Ljusnarsberg 1,1 Östergötland Samtliga kommuner 1,0</t>
  </si>
  <si>
    <t xml:space="preserve"> "Norrbottens län"</t>
  </si>
  <si>
    <t>A,a,B,b,C,c,D,d,E,e,F,f,G,g,H,h,I,i,J,j,K,k,L,l,M,m,N,n,O,o,P,p,Q,q,R,r,S,s,T,t,U,u,V,v,W,w,X,x,Y,y,Z,z,Å,å,Ä,ä,Ö,ö</t>
  </si>
  <si>
    <t xml:space="preserve"> "Stockholms län"</t>
  </si>
  <si>
    <t xml:space="preserve"> "Västra Götalands län"</t>
  </si>
  <si>
    <t>Valt län</t>
  </si>
  <si>
    <t xml:space="preserve"> "Kronobergs län"</t>
  </si>
  <si>
    <t>Aneby</t>
  </si>
  <si>
    <t xml:space="preserve"> "Jönköpings län"</t>
  </si>
  <si>
    <t>Funnen rad</t>
  </si>
  <si>
    <t>nästa sökområde</t>
  </si>
  <si>
    <t xml:space="preserve"> "Västmanlands län"</t>
  </si>
  <si>
    <t>Arlöv</t>
  </si>
  <si>
    <t xml:space="preserve"> "Skåne län"</t>
  </si>
  <si>
    <t xml:space="preserve"> "Värmlands län"</t>
  </si>
  <si>
    <t xml:space="preserve"> "Örebro län"</t>
  </si>
  <si>
    <t xml:space="preserve"> "Dalarnas län"</t>
  </si>
  <si>
    <t xml:space="preserve"> "Gävleborgs län"</t>
  </si>
  <si>
    <t xml:space="preserve"> "Västerbottens län"</t>
  </si>
  <si>
    <t xml:space="preserve"> "Kalmar län"</t>
  </si>
  <si>
    <t xml:space="preserve"> "Jämtlands län"</t>
  </si>
  <si>
    <t>59.567778</t>
  </si>
  <si>
    <t>17.529722</t>
  </si>
  <si>
    <t xml:space="preserve"> "Uppsala län"</t>
  </si>
  <si>
    <t xml:space="preserve"> "Södermanlands län"</t>
  </si>
  <si>
    <t xml:space="preserve"> "Hallands län"</t>
  </si>
  <si>
    <t xml:space="preserve"> "Östergötlands län"</t>
  </si>
  <si>
    <t>Grums</t>
  </si>
  <si>
    <t>Habo</t>
  </si>
  <si>
    <t xml:space="preserve"> "Gotlands län"</t>
  </si>
  <si>
    <t xml:space="preserve"> "Västernorrlands län"</t>
  </si>
  <si>
    <t>Jakobsberg</t>
  </si>
  <si>
    <t xml:space="preserve"> "Blekinge län"</t>
  </si>
  <si>
    <t>Mullsjö</t>
  </si>
  <si>
    <t>Perstorp</t>
  </si>
  <si>
    <t>Tumba</t>
  </si>
  <si>
    <t>Vaxholm</t>
  </si>
  <si>
    <t>"Stockholms län"</t>
  </si>
  <si>
    <t>Ås</t>
  </si>
  <si>
    <t>Boo</t>
  </si>
  <si>
    <t>Dals-Ed</t>
  </si>
  <si>
    <t>Hedby</t>
  </si>
  <si>
    <t>Kallinge</t>
  </si>
  <si>
    <t>Krokom</t>
  </si>
  <si>
    <t>Ljungbro</t>
  </si>
  <si>
    <t>Ljusnarsberg</t>
  </si>
  <si>
    <t>Malmslätt</t>
  </si>
  <si>
    <t>Mark</t>
  </si>
  <si>
    <t>Mörrum</t>
  </si>
  <si>
    <t>Rödeby</t>
  </si>
  <si>
    <t>Torshälla</t>
  </si>
  <si>
    <t>ort</t>
  </si>
  <si>
    <t>Verklig år</t>
  </si>
  <si>
    <t>normalår</t>
  </si>
  <si>
    <t>kvot= (norm år/uppmätt)</t>
  </si>
  <si>
    <t>värde</t>
  </si>
  <si>
    <t>normalårkorrigerade</t>
  </si>
  <si>
    <t>sann korrektion</t>
  </si>
  <si>
    <t>trolig korrektion</t>
  </si>
  <si>
    <t>Korr</t>
  </si>
  <si>
    <t>Ort</t>
  </si>
  <si>
    <t>1991-2020</t>
  </si>
  <si>
    <t>Lattitud</t>
  </si>
  <si>
    <t>Longitud</t>
  </si>
  <si>
    <t>StationsNr</t>
  </si>
  <si>
    <t>68.35569759999998</t>
  </si>
  <si>
    <t>18.8206005</t>
  </si>
  <si>
    <t>59.3580017</t>
  </si>
  <si>
    <t>17.524000199999996</t>
  </si>
  <si>
    <t>59.4039993</t>
  </si>
  <si>
    <t>18.337999300000003</t>
  </si>
  <si>
    <t>57.9280014</t>
  </si>
  <si>
    <t>12.5389996</t>
  </si>
  <si>
    <t>56.56100079999999</t>
  </si>
  <si>
    <t>14.145999900000001</t>
  </si>
  <si>
    <t>61.223999</t>
  </si>
  <si>
    <t>14.0480003</t>
  </si>
  <si>
    <t>56.9000015</t>
  </si>
  <si>
    <t>14.555999800000002</t>
  </si>
  <si>
    <t>65.6760025</t>
  </si>
  <si>
    <t>21.0109997</t>
  </si>
  <si>
    <t>59.05199810000001</t>
  </si>
  <si>
    <t>12.7049999</t>
  </si>
  <si>
    <t>57.838889</t>
  </si>
  <si>
    <t>14.816111</t>
  </si>
  <si>
    <t>56.24599839999999</t>
  </si>
  <si>
    <t>12.868</t>
  </si>
  <si>
    <t>62.5200005</t>
  </si>
  <si>
    <t>15.6619997</t>
  </si>
  <si>
    <t>59.3919983</t>
  </si>
  <si>
    <t>15.8549995</t>
  </si>
  <si>
    <t>63.4099998</t>
  </si>
  <si>
    <t>13.069999699999999</t>
  </si>
  <si>
    <t>59.387001</t>
  </si>
  <si>
    <t>12.1359997</t>
  </si>
  <si>
    <t>66.04900359999999</t>
  </si>
  <si>
    <t>17.8840008</t>
  </si>
  <si>
    <t>55.63333299999999</t>
  </si>
  <si>
    <t>13.083333</t>
  </si>
  <si>
    <t>65.5920029</t>
  </si>
  <si>
    <t>19.1739998</t>
  </si>
  <si>
    <t>59.6529999</t>
  </si>
  <si>
    <t>12.6059999</t>
  </si>
  <si>
    <t>57.1679993</t>
  </si>
  <si>
    <t>15.350999800000002</t>
  </si>
  <si>
    <t>58.882999399999996</t>
  </si>
  <si>
    <t>14.913999599999999</t>
  </si>
  <si>
    <t>56.133889</t>
  </si>
  <si>
    <t>12.948889</t>
  </si>
  <si>
    <t>58.19900129999999</t>
  </si>
  <si>
    <t>16.0030003</t>
  </si>
  <si>
    <t>60.139999399999994</t>
  </si>
  <si>
    <t>16.198</t>
  </si>
  <si>
    <t>56.42499920000001</t>
  </si>
  <si>
    <t>12.852000199999999</t>
  </si>
  <si>
    <t>59.0320015</t>
  </si>
  <si>
    <t>12.222000099999999</t>
  </si>
  <si>
    <t>61.983333</t>
  </si>
  <si>
    <t>17.066667000000002</t>
  </si>
  <si>
    <t>63.9300003</t>
  </si>
  <si>
    <t>19.2229996</t>
  </si>
  <si>
    <t>56.076000199999996</t>
  </si>
  <si>
    <t>12.937999699999999</t>
  </si>
  <si>
    <t>65.8199997</t>
  </si>
  <si>
    <t>21.698</t>
  </si>
  <si>
    <t>57.666667</t>
  </si>
  <si>
    <t>12.566667</t>
  </si>
  <si>
    <t>61.348999</t>
  </si>
  <si>
    <t>16.3929996</t>
  </si>
  <si>
    <t>57.730999</t>
  </si>
  <si>
    <t>12.9460001</t>
  </si>
  <si>
    <t>56.88000110000001</t>
  </si>
  <si>
    <t>16.6599998</t>
  </si>
  <si>
    <t>60.473999</t>
  </si>
  <si>
    <t>15.46</t>
  </si>
  <si>
    <t>62.7490005</t>
  </si>
  <si>
    <t>15.423999800000002</t>
  </si>
  <si>
    <t>56.257</t>
  </si>
  <si>
    <t>14.078000099999999</t>
  </si>
  <si>
    <t>56.07899860000001</t>
  </si>
  <si>
    <t>14.472999599999998</t>
  </si>
  <si>
    <t>59.519001</t>
  </si>
  <si>
    <t>17.639999399999994</t>
  </si>
  <si>
    <t>59.88600160000001</t>
  </si>
  <si>
    <t>12.3059998</t>
  </si>
  <si>
    <t>59.397222</t>
  </si>
  <si>
    <t>18.081944</t>
  </si>
  <si>
    <t>59.233333</t>
  </si>
  <si>
    <t>14.433333</t>
  </si>
  <si>
    <t>61.826999699999995</t>
  </si>
  <si>
    <t>16.541999800000006</t>
  </si>
  <si>
    <t>60.55</t>
  </si>
  <si>
    <t>15.133333</t>
  </si>
  <si>
    <t>64.262001</t>
  </si>
  <si>
    <t>16.4179993</t>
  </si>
  <si>
    <t>61.36100010000001</t>
  </si>
  <si>
    <t>15.717</t>
  </si>
  <si>
    <t>58.9080009</t>
  </si>
  <si>
    <t>11.9399996</t>
  </si>
  <si>
    <t>57.6669998</t>
  </si>
  <si>
    <t>14.974</t>
  </si>
  <si>
    <t>56.63</t>
  </si>
  <si>
    <t>15.537778</t>
  </si>
  <si>
    <t>59.639999399999994</t>
  </si>
  <si>
    <t>17.0900002</t>
  </si>
  <si>
    <t>59.36999889999999</t>
  </si>
  <si>
    <t>16.4990005</t>
  </si>
  <si>
    <t>55.837001799999996</t>
  </si>
  <si>
    <t>13.305999800000002</t>
  </si>
  <si>
    <t>59.997001600000004</t>
  </si>
  <si>
    <t>15.809000000000001</t>
  </si>
  <si>
    <t>56.9039993</t>
  </si>
  <si>
    <t>12.5010004</t>
  </si>
  <si>
    <t>58.17300030000001</t>
  </si>
  <si>
    <t>13.5539999</t>
  </si>
  <si>
    <t>55.383998899999995</t>
  </si>
  <si>
    <t>12.819999699999999</t>
  </si>
  <si>
    <t>60.5979996</t>
  </si>
  <si>
    <t>15.6700001</t>
  </si>
  <si>
    <t>58.57083299999999</t>
  </si>
  <si>
    <t>11.993611</t>
  </si>
  <si>
    <t>59.710998499999995</t>
  </si>
  <si>
    <t>14.1700001</t>
  </si>
  <si>
    <t>Films</t>
  </si>
  <si>
    <t>60.23600010000001</t>
  </si>
  <si>
    <t>17.906999600000006</t>
  </si>
  <si>
    <t>58.70500179999999</t>
  </si>
  <si>
    <t>15.772999800000004</t>
  </si>
  <si>
    <t>59.166667</t>
  </si>
  <si>
    <t>14.866667</t>
  </si>
  <si>
    <t>59.05699920000001</t>
  </si>
  <si>
    <t>16.596000699999998</t>
  </si>
  <si>
    <t>63.67699810000001</t>
  </si>
  <si>
    <t>14.607999800000002</t>
  </si>
  <si>
    <t>59.533333</t>
  </si>
  <si>
    <t>13.466667</t>
  </si>
  <si>
    <t>64.0749969</t>
  </si>
  <si>
    <t>18.3659992</t>
  </si>
  <si>
    <t>64.5039978</t>
  </si>
  <si>
    <t>17.1599998</t>
  </si>
  <si>
    <t>67.13999940000001</t>
  </si>
  <si>
    <t>20.6630001</t>
  </si>
  <si>
    <t>60.6790009</t>
  </si>
  <si>
    <t>17.183000600000003</t>
  </si>
  <si>
    <t>57.29800030000001</t>
  </si>
  <si>
    <t>13.552</t>
  </si>
  <si>
    <t>59.0429993</t>
  </si>
  <si>
    <t>17.3129997</t>
  </si>
  <si>
    <t>57.356667</t>
  </si>
  <si>
    <t>13.733889</t>
  </si>
  <si>
    <t>57.67200089999999</t>
  </si>
  <si>
    <t>11.958000199999999</t>
  </si>
  <si>
    <t>58.5250015</t>
  </si>
  <si>
    <t>13.491000199999998</t>
  </si>
  <si>
    <t>58.333333</t>
  </si>
  <si>
    <t>12.666667</t>
  </si>
  <si>
    <t>59.35</t>
  </si>
  <si>
    <t>13.1</t>
  </si>
  <si>
    <t>59.326999699999995</t>
  </si>
  <si>
    <t>18.389999399999997</t>
  </si>
  <si>
    <t>57.908611</t>
  </si>
  <si>
    <t>14.075278</t>
  </si>
  <si>
    <t>60.0340004</t>
  </si>
  <si>
    <t>13.692999800000004</t>
  </si>
  <si>
    <t>59.76666700000001</t>
  </si>
  <si>
    <t>14.516667000000002</t>
  </si>
  <si>
    <t>59.066667</t>
  </si>
  <si>
    <t>15.116667</t>
  </si>
  <si>
    <t>59.613611</t>
  </si>
  <si>
    <t>16.229167</t>
  </si>
  <si>
    <t>56.66999820000001</t>
  </si>
  <si>
    <t>12.866000199999998</t>
  </si>
  <si>
    <t>63.111999499999996</t>
  </si>
  <si>
    <t>16.3589993</t>
  </si>
  <si>
    <t>65.8330002</t>
  </si>
  <si>
    <t>24.1280003</t>
  </si>
  <si>
    <t>62.633998899999995</t>
  </si>
  <si>
    <t>17.9319992</t>
  </si>
  <si>
    <t>56.1599998</t>
  </si>
  <si>
    <t>13.781000099999998</t>
  </si>
  <si>
    <t>60.276001</t>
  </si>
  <si>
    <t>15.9870005</t>
  </si>
  <si>
    <t>62.41999820000001</t>
  </si>
  <si>
    <t>13.5</t>
  </si>
  <si>
    <t>56.0340004</t>
  </si>
  <si>
    <t>12.734000199999999</t>
  </si>
  <si>
    <t>65.7969971</t>
  </si>
  <si>
    <t>15.104000099999999</t>
  </si>
  <si>
    <t>57.2400017</t>
  </si>
  <si>
    <t>18.2800007</t>
  </si>
  <si>
    <t>58.236111</t>
  </si>
  <si>
    <t>11.663889</t>
  </si>
  <si>
    <t>58.07899860000001</t>
  </si>
  <si>
    <t>13.027999900000001</t>
  </si>
  <si>
    <t>58.3040009</t>
  </si>
  <si>
    <t>14.284000400000002</t>
  </si>
  <si>
    <t>60.55099870000001</t>
  </si>
  <si>
    <t>16.291999800000006</t>
  </si>
  <si>
    <t>56.2140007</t>
  </si>
  <si>
    <t>12.5579996</t>
  </si>
  <si>
    <t>57.165</t>
  </si>
  <si>
    <t>16.026944</t>
  </si>
  <si>
    <t>55.93199920000001</t>
  </si>
  <si>
    <t>13.550000199999998</t>
  </si>
  <si>
    <t>55.862999</t>
  </si>
  <si>
    <t>13.6689997</t>
  </si>
  <si>
    <t>58.85300060000001</t>
  </si>
  <si>
    <t>14.220000299999999</t>
  </si>
  <si>
    <t>59.20999910000001</t>
  </si>
  <si>
    <t>18.041000399999998</t>
  </si>
  <si>
    <t>61.72900010000001</t>
  </si>
  <si>
    <t>17.111000100000002</t>
  </si>
  <si>
    <t>57.4980011</t>
  </si>
  <si>
    <t>15.854000099999999</t>
  </si>
  <si>
    <t>57.0019989</t>
  </si>
  <si>
    <t>13.244999900000002</t>
  </si>
  <si>
    <t>59.405998200000006</t>
  </si>
  <si>
    <t>17.8689995</t>
  </si>
  <si>
    <t>66.6060028</t>
  </si>
  <si>
    <t>19.843000399999998</t>
  </si>
  <si>
    <t>57.7599983</t>
  </si>
  <si>
    <t>14.190999999999999</t>
  </si>
  <si>
    <t>63.6969986</t>
  </si>
  <si>
    <t>16.8719997</t>
  </si>
  <si>
    <t>65.85700229999999</t>
  </si>
  <si>
    <t>23.158000899999998</t>
  </si>
  <si>
    <t>56.6790009</t>
  </si>
  <si>
    <t>16.3540001</t>
  </si>
  <si>
    <t>68.44000240000001</t>
  </si>
  <si>
    <t>22.4909992</t>
  </si>
  <si>
    <t>58.53699870000001</t>
  </si>
  <si>
    <t>14.510000199999999</t>
  </si>
  <si>
    <t>56.18600079999999</t>
  </si>
  <si>
    <t>14.8529997</t>
  </si>
  <si>
    <t>59.32100000000001</t>
  </si>
  <si>
    <t>14.534</t>
  </si>
  <si>
    <t>56.18299870000001</t>
  </si>
  <si>
    <t>15.616999599999998</t>
  </si>
  <si>
    <t>13.508000400000002</t>
  </si>
  <si>
    <t>58.98600010000001</t>
  </si>
  <si>
    <t>16.1959991</t>
  </si>
  <si>
    <t>55.7919998</t>
  </si>
  <si>
    <t>13.114999800000001</t>
  </si>
  <si>
    <t>59.513000500000004</t>
  </si>
  <si>
    <t>13.319000199999998</t>
  </si>
  <si>
    <t>57.4939995</t>
  </si>
  <si>
    <t>12.687999699999999</t>
  </si>
  <si>
    <t>67.8529968</t>
  </si>
  <si>
    <t>20.2509995</t>
  </si>
  <si>
    <t>57.9900017</t>
  </si>
  <si>
    <t>15.640999800000005</t>
  </si>
  <si>
    <t>56.13600160000001</t>
  </si>
  <si>
    <t>13.1619997</t>
  </si>
  <si>
    <t>59.726111</t>
  </si>
  <si>
    <t>17.788611</t>
  </si>
  <si>
    <t>59.51100160000001</t>
  </si>
  <si>
    <t>16.0139999</t>
  </si>
  <si>
    <t>59.86600110000001</t>
  </si>
  <si>
    <t>15.024000199999998</t>
  </si>
  <si>
    <t>62.9290009</t>
  </si>
  <si>
    <t>17.798000299999995</t>
  </si>
  <si>
    <t>56.02099989999999</t>
  </si>
  <si>
    <t>14.1379995</t>
  </si>
  <si>
    <t>59.3149986</t>
  </si>
  <si>
    <t>14.109000199999995</t>
  </si>
  <si>
    <t>59.1240005</t>
  </si>
  <si>
    <t>15.1450005</t>
  </si>
  <si>
    <t>57.8740005</t>
  </si>
  <si>
    <t>11.974</t>
  </si>
  <si>
    <t>57.49100110000001</t>
  </si>
  <si>
    <t>12.079000500000001</t>
  </si>
  <si>
    <t>58.358333</t>
  </si>
  <si>
    <t>11.258333</t>
  </si>
  <si>
    <t>59.423611</t>
  </si>
  <si>
    <t>16.096110999999997</t>
  </si>
  <si>
    <t>66.9560013</t>
  </si>
  <si>
    <t>17.731000899999994</t>
  </si>
  <si>
    <t>56.50500110000001</t>
  </si>
  <si>
    <t>13.041999800000001</t>
  </si>
  <si>
    <t>55.877998399999996</t>
  </si>
  <si>
    <t>12.8369999</t>
  </si>
  <si>
    <t>58.9840012</t>
  </si>
  <si>
    <t>14.625</t>
  </si>
  <si>
    <t>60.7249985</t>
  </si>
  <si>
    <t>15.0290003</t>
  </si>
  <si>
    <t>57.77199939999999</t>
  </si>
  <si>
    <t>12.2799997</t>
  </si>
  <si>
    <t>56.7519989</t>
  </si>
  <si>
    <t>15.276</t>
  </si>
  <si>
    <t>59.36666700000001</t>
  </si>
  <si>
    <t>18.183333</t>
  </si>
  <si>
    <t>Lidöping</t>
  </si>
  <si>
    <t>58.50400160000001</t>
  </si>
  <si>
    <t>13.151</t>
  </si>
  <si>
    <t>58.13333299999999</t>
  </si>
  <si>
    <t>12.133333</t>
  </si>
  <si>
    <t>59.5929985</t>
  </si>
  <si>
    <t>15.229000099999999</t>
  </si>
  <si>
    <t>58.4000015</t>
  </si>
  <si>
    <t>15.645999900000001</t>
  </si>
  <si>
    <t>56.83100129999999</t>
  </si>
  <si>
    <t>13.946999499999999</t>
  </si>
  <si>
    <t>61.82799910000001</t>
  </si>
  <si>
    <t>16.103000599999998</t>
  </si>
  <si>
    <t>55.666667</t>
  </si>
  <si>
    <t>15.196999499999999</t>
  </si>
  <si>
    <t>65.5889969</t>
  </si>
  <si>
    <t>22.16699980000001</t>
  </si>
  <si>
    <t>55.70500179999999</t>
  </si>
  <si>
    <t>13.199999800000002</t>
  </si>
  <si>
    <t>64.5910034</t>
  </si>
  <si>
    <t>18.691</t>
  </si>
  <si>
    <t>58.2789993</t>
  </si>
  <si>
    <t>11.4429998</t>
  </si>
  <si>
    <t>65.1839981</t>
  </si>
  <si>
    <t>18.7490005</t>
  </si>
  <si>
    <t>58.0719986</t>
  </si>
  <si>
    <t>15.236000099999998</t>
  </si>
  <si>
    <t>55.5919991</t>
  </si>
  <si>
    <t>13.0249996</t>
  </si>
  <si>
    <t>60.6809998</t>
  </si>
  <si>
    <t>13.708999599999999</t>
  </si>
  <si>
    <t>58.70399860000001</t>
  </si>
  <si>
    <t>13.835</t>
  </si>
  <si>
    <t>56.45999910000001</t>
  </si>
  <si>
    <t>13.600999800000002</t>
  </si>
  <si>
    <t>59.86999889999999</t>
  </si>
  <si>
    <t>17.7229996</t>
  </si>
  <si>
    <t>58.69900129999999</t>
  </si>
  <si>
    <t>12.4619999</t>
  </si>
  <si>
    <t>58.32799910000001</t>
  </si>
  <si>
    <t>15.133999800000002</t>
  </si>
  <si>
    <t>57.654167</t>
  </si>
  <si>
    <t>12.019167</t>
  </si>
  <si>
    <t>12.116667</t>
  </si>
  <si>
    <t>57.040000899999995</t>
  </si>
  <si>
    <t>16.4419994</t>
  </si>
  <si>
    <t>61.007999399999996</t>
  </si>
  <si>
    <t>14.5450001</t>
  </si>
  <si>
    <t>56.52416700000001</t>
  </si>
  <si>
    <t>16.383611</t>
  </si>
  <si>
    <t>58.54499820000001</t>
  </si>
  <si>
    <t>15.041999800000005</t>
  </si>
  <si>
    <t>57.917222</t>
  </si>
  <si>
    <t>13.878889</t>
  </si>
  <si>
    <t>58.473999</t>
  </si>
  <si>
    <t>11.6850004</t>
  </si>
  <si>
    <t>59.833333</t>
  </si>
  <si>
    <t>13.533333</t>
  </si>
  <si>
    <t>59.31</t>
  </si>
  <si>
    <t>18.163889</t>
  </si>
  <si>
    <t>57.6549988</t>
  </si>
  <si>
    <t>14.696999499999999</t>
  </si>
  <si>
    <t>57.9159</t>
  </si>
  <si>
    <t>12.06395</t>
  </si>
  <si>
    <t>59.51666700000001</t>
  </si>
  <si>
    <t>15.033333</t>
  </si>
  <si>
    <t>60.353</t>
  </si>
  <si>
    <t>15.5529</t>
  </si>
  <si>
    <t>63.5719986</t>
  </si>
  <si>
    <t>19.5119991</t>
  </si>
  <si>
    <t>58.5919991</t>
  </si>
  <si>
    <t>16.1930008</t>
  </si>
  <si>
    <t>59.758998899999995</t>
  </si>
  <si>
    <t>18.7029991</t>
  </si>
  <si>
    <t>64.9260025</t>
  </si>
  <si>
    <t>19.3780003</t>
  </si>
  <si>
    <t>58.188889</t>
  </si>
  <si>
    <t>12.719444</t>
  </si>
  <si>
    <t>56.74599839999999</t>
  </si>
  <si>
    <t>15.906000099999998</t>
  </si>
  <si>
    <t>58.758998899999995</t>
  </si>
  <si>
    <t>17.014999399999994</t>
  </si>
  <si>
    <t>17.433332999999998</t>
  </si>
  <si>
    <t>58.9029999</t>
  </si>
  <si>
    <t>17.948</t>
  </si>
  <si>
    <t>60.89699939999999</t>
  </si>
  <si>
    <t>16.722999599999998</t>
  </si>
  <si>
    <t>57.711111</t>
  </si>
  <si>
    <t>11.647222</t>
  </si>
  <si>
    <t>58.2299995</t>
  </si>
  <si>
    <t>14.658</t>
  </si>
  <si>
    <t>56.280998200000006</t>
  </si>
  <si>
    <t>14.524000199999998</t>
  </si>
  <si>
    <t>59.2729988</t>
  </si>
  <si>
    <t>15.211000400000001</t>
  </si>
  <si>
    <t>13.283</t>
  </si>
  <si>
    <t>63.2849998</t>
  </si>
  <si>
    <t>18.6949997</t>
  </si>
  <si>
    <t>61.12</t>
  </si>
  <si>
    <t>14.609167</t>
  </si>
  <si>
    <t>56.3769989</t>
  </si>
  <si>
    <t>14.0039997</t>
  </si>
  <si>
    <t>57.2659988</t>
  </si>
  <si>
    <t>16.4510002</t>
  </si>
  <si>
    <t>57.827222</t>
  </si>
  <si>
    <t>15.273889000000002</t>
  </si>
  <si>
    <t>63.1800003</t>
  </si>
  <si>
    <t>14.6289997</t>
  </si>
  <si>
    <t>60.2560005</t>
  </si>
  <si>
    <t>18.3670006</t>
  </si>
  <si>
    <t>60.3549995</t>
  </si>
  <si>
    <t>12.6490002</t>
  </si>
  <si>
    <t>66.32099910000001</t>
  </si>
  <si>
    <t>22.8479996</t>
  </si>
  <si>
    <t>66.383333</t>
  </si>
  <si>
    <t>23.666667</t>
  </si>
  <si>
    <t>58.67300030000001</t>
  </si>
  <si>
    <t>17.0979996</t>
  </si>
  <si>
    <t>67.2139969</t>
  </si>
  <si>
    <t>23.3729992</t>
  </si>
  <si>
    <t>57.73944399999999</t>
  </si>
  <si>
    <t>12.106389</t>
  </si>
  <si>
    <t>56.137778</t>
  </si>
  <si>
    <t>13.395</t>
  </si>
  <si>
    <t>65.3030014</t>
  </si>
  <si>
    <t>21.489999800000003</t>
  </si>
  <si>
    <t>60.8849983</t>
  </si>
  <si>
    <t>15.1120005</t>
  </si>
  <si>
    <t>67.72599790000001</t>
  </si>
  <si>
    <t>17.472000100000002</t>
  </si>
  <si>
    <t>64.19200129999999</t>
  </si>
  <si>
    <t>20.8530006</t>
  </si>
  <si>
    <t>56.2080002</t>
  </si>
  <si>
    <t>15.277999900000001</t>
  </si>
  <si>
    <t>59.1349983</t>
  </si>
  <si>
    <t>12.923000300000002</t>
  </si>
  <si>
    <t>59.9169998</t>
  </si>
  <si>
    <t>16.586000400000003</t>
  </si>
  <si>
    <t>59.23883114344743</t>
  </si>
  <si>
    <t>17.689803433556005</t>
  </si>
  <si>
    <t>Sälen-Högfjällshotell</t>
  </si>
  <si>
    <t>61.094001799999994</t>
  </si>
  <si>
    <t>13.2309999</t>
  </si>
  <si>
    <t>60.617000600000004</t>
  </si>
  <si>
    <t>16.7800007</t>
  </si>
  <si>
    <t>61.7070007</t>
  </si>
  <si>
    <t>13.133999800000002</t>
  </si>
  <si>
    <t>58.43600079999999</t>
  </si>
  <si>
    <t>12.708000199999999</t>
  </si>
  <si>
    <t>60.3460007</t>
  </si>
  <si>
    <t>15.743</t>
  </si>
  <si>
    <t>57.3979988</t>
  </si>
  <si>
    <t>14.665</t>
  </si>
  <si>
    <t>59.61666700000001</t>
  </si>
  <si>
    <t>17.716667</t>
  </si>
  <si>
    <t>55.55699920000001</t>
  </si>
  <si>
    <t>14.345000299999999</t>
  </si>
  <si>
    <t>55.632999399999996</t>
  </si>
  <si>
    <t>13.708000199999995</t>
  </si>
  <si>
    <t>58.382</t>
  </si>
  <si>
    <t>13.439999599999998</t>
  </si>
  <si>
    <t>58.0</t>
  </si>
  <si>
    <t>11.55</t>
  </si>
  <si>
    <t>64.7539978</t>
  </si>
  <si>
    <t>20.9599991</t>
  </si>
  <si>
    <t>59.83194399999999</t>
  </si>
  <si>
    <t>15.693611</t>
  </si>
  <si>
    <t>59.333333</t>
  </si>
  <si>
    <t>13.433333</t>
  </si>
  <si>
    <t>58.3979988</t>
  </si>
  <si>
    <t>13.857000400000002</t>
  </si>
  <si>
    <t>55.483333</t>
  </si>
  <si>
    <t>60.632999399999996</t>
  </si>
  <si>
    <t>17.4090004</t>
  </si>
  <si>
    <t>60.14166700000001</t>
  </si>
  <si>
    <t>15.413332999999998</t>
  </si>
  <si>
    <t>61.3050003</t>
  </si>
  <si>
    <t>17.0779991</t>
  </si>
  <si>
    <t>58.4720001</t>
  </si>
  <si>
    <t>16.3409996</t>
  </si>
  <si>
    <t>59.19300079999999</t>
  </si>
  <si>
    <t>17.6329994</t>
  </si>
  <si>
    <t>63.1669998</t>
  </si>
  <si>
    <t>17.278999300000002</t>
  </si>
  <si>
    <t>59.4449997</t>
  </si>
  <si>
    <t>17.941999399999997</t>
  </si>
  <si>
    <t>59.359444</t>
  </si>
  <si>
    <t>18.001667</t>
  </si>
  <si>
    <t>56.04999920000001</t>
  </si>
  <si>
    <t>14.595000299999999</t>
  </si>
  <si>
    <t>65.5350037</t>
  </si>
  <si>
    <t>17.5340004</t>
  </si>
  <si>
    <t>55.65</t>
  </si>
  <si>
    <t>13.216667</t>
  </si>
  <si>
    <t>58.073001899999994</t>
  </si>
  <si>
    <t>11.833000199999999</t>
  </si>
  <si>
    <t>59.35400010000001</t>
  </si>
  <si>
    <t>17.9510002</t>
  </si>
  <si>
    <t>59.2830009</t>
  </si>
  <si>
    <t>18.0400009</t>
  </si>
  <si>
    <t>14.266667000000002</t>
  </si>
  <si>
    <t>63.3030014</t>
  </si>
  <si>
    <t>12.125</t>
  </si>
  <si>
    <t>65.10199739999999</t>
  </si>
  <si>
    <t>17.1140003</t>
  </si>
  <si>
    <t>59.3740005</t>
  </si>
  <si>
    <t>17.023000699999994</t>
  </si>
  <si>
    <t>58.9399986</t>
  </si>
  <si>
    <t>11.1850004</t>
  </si>
  <si>
    <t>63.85300060000001</t>
  </si>
  <si>
    <t>15.564999599999998</t>
  </si>
  <si>
    <t>59.37670018508004</t>
  </si>
  <si>
    <t>17.96116881684211</t>
  </si>
  <si>
    <t>62.388000500000004</t>
  </si>
  <si>
    <t>17.3110008</t>
  </si>
  <si>
    <t>59.8390007</t>
  </si>
  <si>
    <t>13.1470003</t>
  </si>
  <si>
    <t>59.707222</t>
  </si>
  <si>
    <t>16.222222</t>
  </si>
  <si>
    <t>55.9109993</t>
  </si>
  <si>
    <t>13.109000199999995</t>
  </si>
  <si>
    <t>55.51100160000001</t>
  </si>
  <si>
    <t>13.243</t>
  </si>
  <si>
    <t>62.0359993</t>
  </si>
  <si>
    <t>14.362999900000002</t>
  </si>
  <si>
    <t>57.5</t>
  </si>
  <si>
    <t>13.116667</t>
  </si>
  <si>
    <t>62.7669983</t>
  </si>
  <si>
    <t>14.4379997</t>
  </si>
  <si>
    <t>59.4469986</t>
  </si>
  <si>
    <t>18.0869999</t>
  </si>
  <si>
    <t>62.45000079999999</t>
  </si>
  <si>
    <t>12.6700001</t>
  </si>
  <si>
    <t>58.733333</t>
  </si>
  <si>
    <t>11.333333</t>
  </si>
  <si>
    <t>60.1599998</t>
  </si>
  <si>
    <t>16.920000100000006</t>
  </si>
  <si>
    <t>58.416667</t>
  </si>
  <si>
    <t>14.166667000000002</t>
  </si>
  <si>
    <t>58.183333</t>
  </si>
  <si>
    <t>13.95</t>
  </si>
  <si>
    <t>60.348999</t>
  </si>
  <si>
    <t>17.5209999</t>
  </si>
  <si>
    <t>62.5</t>
  </si>
  <si>
    <t>17.333333</t>
  </si>
  <si>
    <t>56.5279999</t>
  </si>
  <si>
    <t>14.970000299999999</t>
  </si>
  <si>
    <t>55.54999920000001</t>
  </si>
  <si>
    <t>13.944000199999998</t>
  </si>
  <si>
    <t>58.716667</t>
  </si>
  <si>
    <t>14.133333</t>
  </si>
  <si>
    <t>56.4109993</t>
  </si>
  <si>
    <t>60.132999399999996</t>
  </si>
  <si>
    <t>13.007</t>
  </si>
  <si>
    <t>58.0340004</t>
  </si>
  <si>
    <t>14.979000099999999</t>
  </si>
  <si>
    <t>57.483333</t>
  </si>
  <si>
    <t>13.35</t>
  </si>
  <si>
    <t>55.3759995</t>
  </si>
  <si>
    <t>13.1689997</t>
  </si>
  <si>
    <t>58.280998200000006</t>
  </si>
  <si>
    <t>12.296999900000001</t>
  </si>
  <si>
    <t>58.9000015</t>
  </si>
  <si>
    <t>17.5550003</t>
  </si>
  <si>
    <t>Botkyrka</t>
  </si>
  <si>
    <t>59.1790009</t>
  </si>
  <si>
    <t>17.9130001</t>
  </si>
  <si>
    <t>59.2490005</t>
  </si>
  <si>
    <t>18.2770004</t>
  </si>
  <si>
    <t>58.3470001</t>
  </si>
  <si>
    <t>11.7989998</t>
  </si>
  <si>
    <t>57.11399839999999</t>
  </si>
  <si>
    <t>12.776</t>
  </si>
  <si>
    <t>57.796001399999994</t>
  </si>
  <si>
    <t>13.4130001</t>
  </si>
  <si>
    <t>63.826000199999996</t>
  </si>
  <si>
    <t>20.2609997</t>
  </si>
  <si>
    <t>17.916667</t>
  </si>
  <si>
    <t>59.8400002</t>
  </si>
  <si>
    <t>17.6410007</t>
  </si>
  <si>
    <t>58.4459991</t>
  </si>
  <si>
    <t>14.901</t>
  </si>
  <si>
    <t>57.49599839999999</t>
  </si>
  <si>
    <t>14.142000199999998</t>
  </si>
  <si>
    <t>58.20500179999999</t>
  </si>
  <si>
    <t>16.600999800000004</t>
  </si>
  <si>
    <t>59.58762501583927</t>
  </si>
  <si>
    <t>18.198388360364056</t>
  </si>
  <si>
    <t>58.367000600000004</t>
  </si>
  <si>
    <t>12.323</t>
  </si>
  <si>
    <t>63.9049988</t>
  </si>
  <si>
    <t>19.7460003</t>
  </si>
  <si>
    <t>60.508998899999995</t>
  </si>
  <si>
    <t>14.224</t>
  </si>
  <si>
    <t>58.3219986</t>
  </si>
  <si>
    <t>13.0410004</t>
  </si>
  <si>
    <t>57.106998399999995</t>
  </si>
  <si>
    <t>12.258999800000002</t>
  </si>
  <si>
    <t>58.033333</t>
  </si>
  <si>
    <t>12.8</t>
  </si>
  <si>
    <t>57.1870003</t>
  </si>
  <si>
    <t>14.045999499999999</t>
  </si>
  <si>
    <t>59.610000600000006</t>
  </si>
  <si>
    <t>16.5429993</t>
  </si>
  <si>
    <t>59.11399839999999</t>
  </si>
  <si>
    <t>18.073</t>
  </si>
  <si>
    <t>57.75500110000001</t>
  </si>
  <si>
    <t>16.6420002</t>
  </si>
  <si>
    <t>59.466667</t>
  </si>
  <si>
    <t>18.316667</t>
  </si>
  <si>
    <t>56.882999399999996</t>
  </si>
  <si>
    <t>14.7869997</t>
  </si>
  <si>
    <t>57.41899870000001</t>
  </si>
  <si>
    <t>15.086000400000001</t>
  </si>
  <si>
    <t>64.6259995</t>
  </si>
  <si>
    <t>16.6560001</t>
  </si>
  <si>
    <t>57.6679993</t>
  </si>
  <si>
    <t>15.859000199999995</t>
  </si>
  <si>
    <t>64.1999969</t>
  </si>
  <si>
    <t>19.722000100000002</t>
  </si>
  <si>
    <t>59.048999800000004</t>
  </si>
  <si>
    <t>15.875</t>
  </si>
  <si>
    <t>57.6269989</t>
  </si>
  <si>
    <t>18.305999800000002</t>
  </si>
  <si>
    <t>55.43199920000001</t>
  </si>
  <si>
    <t>13.824000400000001</t>
  </si>
  <si>
    <t>Temp</t>
  </si>
  <si>
    <t>Sänkning i grader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</si>
</sst>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50">
    <font>
      <sz val="11"/>
      <color theme="1"/>
      <name val="Calibri"/>
      <family val="2"/>
      <scheme val="minor"/>
    </font>
    <font>
      <sz val="11"/>
      <color rgb="FFFF0000"/>
      <name val="Calibri"/>
      <family val="2"/>
      <scheme val="minor"/>
    </font>
    <font>
      <b/>
      <sz val="11"/>
      <color theme="1"/>
      <name val="Calibri"/>
      <family val="2"/>
      <scheme val="minor"/>
    </font>
    <font>
      <sz val="24"/>
      <color rgb="FF484848"/>
      <name val="Franklin Gothic Demi Cond"/>
      <family val="2"/>
    </font>
    <font>
      <sz val="12"/>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vertAlign val="superscript"/>
      <sz val="11"/>
      <color theme="1"/>
      <name val="Calibri"/>
      <family val="2"/>
      <scheme val="minor"/>
    </font>
    <font>
      <vertAlign val="subscript"/>
      <sz val="11"/>
      <color theme="1"/>
      <name val="Calibri"/>
      <family val="2"/>
      <scheme val="minor"/>
    </font>
    <font>
      <sz val="11"/>
      <name val="Calibri"/>
      <family val="2"/>
      <scheme val="minor"/>
    </font>
    <font>
      <sz val="9"/>
      <color indexed="81"/>
      <name val="Tahoma"/>
      <family val="2"/>
    </font>
    <font>
      <b/>
      <sz val="12"/>
      <name val="Calibri"/>
      <family val="2"/>
      <scheme val="minor"/>
    </font>
    <font>
      <b/>
      <vertAlign val="superscript"/>
      <sz val="11"/>
      <color theme="1"/>
      <name val="Calibri"/>
      <family val="2"/>
      <scheme val="minor"/>
    </font>
    <font>
      <b/>
      <vertAlign val="subscript"/>
      <sz val="11"/>
      <color theme="1"/>
      <name val="Calibri"/>
      <family val="2"/>
      <scheme val="minor"/>
    </font>
    <font>
      <i/>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color rgb="FFFF0000"/>
      <name val="Calibri"/>
      <family val="2"/>
      <scheme val="minor"/>
    </font>
    <font>
      <b/>
      <vertAlign val="subscript"/>
      <sz val="12"/>
      <color theme="1"/>
      <name val="Calibri"/>
      <family val="2"/>
      <scheme val="minor"/>
    </font>
    <font>
      <sz val="11"/>
      <color rgb="FF000000"/>
      <name val="Calibri"/>
      <family val="2"/>
      <scheme val="minor"/>
    </font>
    <font>
      <b/>
      <i/>
      <sz val="11"/>
      <color theme="1"/>
      <name val="Calibri"/>
      <family val="2"/>
      <scheme val="minor"/>
    </font>
    <font>
      <b/>
      <sz val="16"/>
      <color theme="1"/>
      <name val="Calibri"/>
      <family val="2"/>
      <scheme val="minor"/>
    </font>
    <font>
      <vertAlign val="subscript"/>
      <sz val="11"/>
      <name val="Calibri"/>
      <family val="2"/>
      <scheme val="minor"/>
    </font>
    <font>
      <i/>
      <sz val="11"/>
      <color rgb="FFFF0000"/>
      <name val="Calibri"/>
      <family val="2"/>
      <scheme val="minor"/>
    </font>
    <font>
      <sz val="8"/>
      <name val="Calibri"/>
      <family val="2"/>
      <scheme val="minor"/>
    </font>
    <font>
      <b/>
      <sz val="9"/>
      <color indexed="81"/>
      <name val="Tahoma"/>
      <family val="2"/>
    </font>
    <font>
      <b/>
      <sz val="18"/>
      <color theme="1"/>
      <name val="Calibri"/>
      <family val="2"/>
      <scheme val="minor"/>
    </font>
    <font>
      <sz val="11"/>
      <color rgb="FFEEF1F9"/>
      <name val="Calibri"/>
      <family val="2"/>
      <scheme val="minor"/>
    </font>
    <font>
      <sz val="12"/>
      <color rgb="FFFF0000"/>
      <name val="Calibri"/>
      <family val="2"/>
      <scheme val="minor"/>
    </font>
    <font>
      <i/>
      <sz val="9"/>
      <color indexed="81"/>
      <name val="Tahoma"/>
      <family val="2"/>
    </font>
    <font>
      <b/>
      <sz val="11"/>
      <color rgb="FFEEF1F9"/>
      <name val="Calibri"/>
      <family val="2"/>
      <scheme val="minor"/>
    </font>
    <font>
      <b/>
      <sz val="12"/>
      <color rgb="FFEEF1F9"/>
      <name val="Calibri"/>
      <family val="2"/>
      <scheme val="minor"/>
    </font>
    <font>
      <b/>
      <i/>
      <sz val="11"/>
      <color rgb="FF7030A0"/>
      <name val="Calibri"/>
      <family val="2"/>
      <scheme val="minor"/>
    </font>
    <font>
      <i/>
      <sz val="11"/>
      <color rgb="FFEEF1F9"/>
      <name val="Calibri"/>
      <family val="2"/>
      <scheme val="minor"/>
    </font>
    <font>
      <sz val="11"/>
      <color theme="0" tint="-0.34998626667073579"/>
      <name val="Calibri"/>
      <family val="2"/>
      <scheme val="minor"/>
    </font>
  </fonts>
  <fills count="5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5" tint="0.79998168889431442"/>
        <bgColor indexed="64"/>
      </patternFill>
    </fill>
    <fill>
      <patternFill patternType="solid">
        <fgColor rgb="FF9EA5B5"/>
        <bgColor indexed="64"/>
      </patternFill>
    </fill>
    <fill>
      <patternFill patternType="solid">
        <fgColor rgb="FFEEF1F9"/>
        <bgColor indexed="64"/>
      </patternFill>
    </fill>
    <fill>
      <patternFill patternType="solid">
        <fgColor theme="4" tint="0.59999389629810485"/>
        <bgColor indexed="64"/>
      </patternFill>
    </fill>
    <fill>
      <patternFill patternType="solid">
        <fgColor rgb="FFFFC0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356CC4"/>
      </left>
      <right/>
      <top style="medium">
        <color rgb="FF356CC4"/>
      </top>
      <bottom/>
      <diagonal/>
    </border>
    <border>
      <left/>
      <right/>
      <top style="medium">
        <color rgb="FF356CC4"/>
      </top>
      <bottom/>
      <diagonal/>
    </border>
    <border>
      <left/>
      <right style="medium">
        <color rgb="FF356CC4"/>
      </right>
      <top style="medium">
        <color rgb="FF356CC4"/>
      </top>
      <bottom/>
      <diagonal/>
    </border>
    <border>
      <left style="medium">
        <color rgb="FF356CC4"/>
      </left>
      <right/>
      <top/>
      <bottom/>
      <diagonal/>
    </border>
    <border>
      <left/>
      <right style="medium">
        <color rgb="FF356CC4"/>
      </right>
      <top/>
      <bottom/>
      <diagonal/>
    </border>
    <border>
      <left style="medium">
        <color rgb="FF356CC4"/>
      </left>
      <right/>
      <top/>
      <bottom style="medium">
        <color rgb="FF356CC4"/>
      </bottom>
      <diagonal/>
    </border>
    <border>
      <left/>
      <right/>
      <top/>
      <bottom style="medium">
        <color rgb="FF356CC4"/>
      </bottom>
      <diagonal/>
    </border>
    <border>
      <left/>
      <right style="medium">
        <color rgb="FF356CC4"/>
      </right>
      <top/>
      <bottom style="medium">
        <color rgb="FF356CC4"/>
      </bottom>
      <diagonal/>
    </border>
  </borders>
  <cellStyleXfs count="43">
    <xf numFmtId="0" fontId="0" fillId="0" borderId="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6" applyNumberFormat="0" applyAlignment="0" applyProtection="0"/>
    <xf numFmtId="0" fontId="25" fillId="8" borderId="17" applyNumberFormat="0" applyAlignment="0" applyProtection="0"/>
    <xf numFmtId="0" fontId="26" fillId="8" borderId="16" applyNumberFormat="0" applyAlignment="0" applyProtection="0"/>
    <xf numFmtId="0" fontId="27" fillId="0" borderId="18" applyNumberFormat="0" applyFill="0" applyAlignment="0" applyProtection="0"/>
    <xf numFmtId="0" fontId="28" fillId="9" borderId="19" applyNumberFormat="0" applyAlignment="0" applyProtection="0"/>
    <xf numFmtId="0" fontId="1" fillId="0" borderId="0" applyNumberFormat="0" applyFill="0" applyBorder="0" applyAlignment="0" applyProtection="0"/>
    <xf numFmtId="0" fontId="16" fillId="10" borderId="20" applyNumberFormat="0" applyFont="0" applyAlignment="0" applyProtection="0"/>
    <xf numFmtId="0" fontId="29" fillId="0" borderId="0" applyNumberFormat="0" applyFill="0" applyBorder="0" applyAlignment="0" applyProtection="0"/>
    <xf numFmtId="0" fontId="2" fillId="0" borderId="21" applyNumberFormat="0" applyFill="0" applyAlignment="0" applyProtection="0"/>
    <xf numFmtId="0" fontId="30"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30"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30"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30"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30"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30"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31" fillId="0" borderId="0" applyNumberFormat="0" applyFill="0" applyBorder="0" applyAlignment="0" applyProtection="0"/>
  </cellStyleXfs>
  <cellXfs count="266">
    <xf numFmtId="0" fontId="0" fillId="0" borderId="0" xfId="0"/>
    <xf numFmtId="2" fontId="0" fillId="0" borderId="0" xfId="0" applyNumberFormat="1"/>
    <xf numFmtId="0" fontId="0" fillId="0" borderId="0" xfId="0" applyAlignment="1">
      <alignment horizontal="center"/>
    </xf>
    <xf numFmtId="0" fontId="30" fillId="35" borderId="0" xfId="0" applyFont="1" applyFill="1"/>
    <xf numFmtId="164" fontId="0" fillId="0" borderId="0" xfId="0" applyNumberFormat="1"/>
    <xf numFmtId="0" fontId="31" fillId="0" borderId="0" xfId="42" applyAlignment="1">
      <alignment horizontal="center" vertical="center" wrapText="1"/>
    </xf>
    <xf numFmtId="1" fontId="0" fillId="0" borderId="0" xfId="0" applyNumberFormat="1"/>
    <xf numFmtId="0" fontId="0" fillId="0" borderId="0" xfId="0" applyAlignment="1">
      <alignment horizontal="center" vertical="center" wrapText="1"/>
    </xf>
    <xf numFmtId="1" fontId="0" fillId="3" borderId="0" xfId="0" applyNumberFormat="1" applyFill="1"/>
    <xf numFmtId="0" fontId="0" fillId="0" borderId="0" xfId="0" applyAlignment="1">
      <alignment horizontal="right"/>
    </xf>
    <xf numFmtId="0" fontId="0" fillId="3" borderId="0" xfId="0" applyFill="1"/>
    <xf numFmtId="0" fontId="0" fillId="0" borderId="0" xfId="0" applyAlignment="1">
      <alignment horizontal="left" vertical="center"/>
    </xf>
    <xf numFmtId="0" fontId="0" fillId="0" borderId="0" xfId="0" applyAlignment="1">
      <alignment horizontal="center" vertical="center"/>
    </xf>
    <xf numFmtId="0" fontId="0" fillId="3" borderId="0" xfId="0" applyFill="1" applyAlignment="1">
      <alignment horizontal="left" vertical="center"/>
    </xf>
    <xf numFmtId="0" fontId="0" fillId="2" borderId="0" xfId="0" applyFill="1"/>
    <xf numFmtId="0" fontId="0" fillId="38" borderId="0" xfId="0" applyFill="1"/>
    <xf numFmtId="0" fontId="6" fillId="38" borderId="0" xfId="0" applyFont="1" applyFill="1"/>
    <xf numFmtId="0" fontId="1" fillId="38" borderId="0" xfId="0" applyFont="1" applyFill="1"/>
    <xf numFmtId="0" fontId="2" fillId="38" borderId="0" xfId="0" applyFont="1" applyFill="1"/>
    <xf numFmtId="0" fontId="0" fillId="38" borderId="0" xfId="0" applyFill="1" applyAlignment="1">
      <alignment horizontal="center"/>
    </xf>
    <xf numFmtId="0" fontId="1" fillId="38" borderId="0" xfId="0" applyFont="1" applyFill="1" applyAlignment="1">
      <alignment horizontal="center"/>
    </xf>
    <xf numFmtId="164" fontId="1" fillId="38" borderId="0" xfId="0" applyNumberFormat="1" applyFont="1" applyFill="1" applyAlignment="1">
      <alignment horizontal="center"/>
    </xf>
    <xf numFmtId="0" fontId="0" fillId="2" borderId="9" xfId="0" applyFill="1" applyBorder="1" applyAlignment="1" applyProtection="1">
      <alignment horizontal="center"/>
      <protection locked="0"/>
    </xf>
    <xf numFmtId="0" fontId="0" fillId="0" borderId="9" xfId="0" applyBorder="1" applyAlignment="1" applyProtection="1">
      <alignment horizontal="center"/>
      <protection locked="0"/>
    </xf>
    <xf numFmtId="0" fontId="0" fillId="37" borderId="9" xfId="0" applyFill="1" applyBorder="1" applyAlignment="1">
      <alignment horizontal="center"/>
    </xf>
    <xf numFmtId="0" fontId="36" fillId="38" borderId="0" xfId="0" applyFont="1" applyFill="1"/>
    <xf numFmtId="2" fontId="0" fillId="37" borderId="9" xfId="0" applyNumberFormat="1" applyFill="1" applyBorder="1" applyAlignment="1">
      <alignment horizontal="center"/>
    </xf>
    <xf numFmtId="164" fontId="0" fillId="37" borderId="9" xfId="0" applyNumberFormat="1" applyFill="1" applyBorder="1" applyAlignment="1">
      <alignment horizontal="center"/>
    </xf>
    <xf numFmtId="164" fontId="0" fillId="2" borderId="0" xfId="0" applyNumberFormat="1" applyFill="1" applyAlignment="1">
      <alignment horizontal="center"/>
    </xf>
    <xf numFmtId="0" fontId="10" fillId="38" borderId="0" xfId="0" applyFont="1" applyFill="1" applyAlignment="1">
      <alignment vertical="center"/>
    </xf>
    <xf numFmtId="0" fontId="2" fillId="38" borderId="0" xfId="0" applyFont="1" applyFill="1" applyAlignment="1">
      <alignment horizontal="center"/>
    </xf>
    <xf numFmtId="0" fontId="0" fillId="38" borderId="0" xfId="0" applyFill="1" applyAlignment="1">
      <alignment horizontal="left"/>
    </xf>
    <xf numFmtId="0" fontId="7" fillId="38" borderId="0" xfId="0" applyFont="1" applyFill="1"/>
    <xf numFmtId="0" fontId="0" fillId="38" borderId="0" xfId="0" applyFill="1" applyAlignment="1">
      <alignment horizontal="right"/>
    </xf>
    <xf numFmtId="0" fontId="5" fillId="38" borderId="0" xfId="0" applyFont="1" applyFill="1"/>
    <xf numFmtId="164" fontId="0" fillId="38" borderId="0" xfId="0" applyNumberFormat="1" applyFill="1" applyAlignment="1">
      <alignment horizontal="center"/>
    </xf>
    <xf numFmtId="0" fontId="0" fillId="38" borderId="9" xfId="0" applyFill="1" applyBorder="1" applyAlignment="1">
      <alignment horizontal="center"/>
    </xf>
    <xf numFmtId="0" fontId="0" fillId="38" borderId="0" xfId="0" applyFill="1" applyAlignment="1">
      <alignment horizontal="center" vertical="center"/>
    </xf>
    <xf numFmtId="0" fontId="2" fillId="38" borderId="0" xfId="0" applyFont="1" applyFill="1" applyAlignment="1">
      <alignment horizontal="left"/>
    </xf>
    <xf numFmtId="164" fontId="0" fillId="38" borderId="9" xfId="0" applyNumberFormat="1" applyFill="1" applyBorder="1" applyAlignment="1">
      <alignment horizontal="center"/>
    </xf>
    <xf numFmtId="0" fontId="2" fillId="38" borderId="0" xfId="0" applyFont="1" applyFill="1" applyAlignment="1">
      <alignment horizontal="center" vertical="center"/>
    </xf>
    <xf numFmtId="164" fontId="0" fillId="38" borderId="0" xfId="0" applyNumberFormat="1" applyFill="1" applyAlignment="1">
      <alignment horizontal="center" vertical="center"/>
    </xf>
    <xf numFmtId="164" fontId="0" fillId="38" borderId="9" xfId="0" applyNumberFormat="1" applyFill="1" applyBorder="1" applyAlignment="1">
      <alignment horizontal="center" vertical="center"/>
    </xf>
    <xf numFmtId="1" fontId="0" fillId="38" borderId="0" xfId="0" applyNumberFormat="1" applyFill="1" applyAlignment="1">
      <alignment horizontal="center"/>
    </xf>
    <xf numFmtId="164" fontId="0" fillId="38" borderId="26" xfId="0" applyNumberFormat="1" applyFill="1" applyBorder="1" applyAlignment="1">
      <alignment horizontal="center" vertical="center"/>
    </xf>
    <xf numFmtId="164" fontId="0" fillId="38" borderId="26" xfId="0" applyNumberFormat="1" applyFill="1" applyBorder="1" applyAlignment="1">
      <alignment horizontal="center"/>
    </xf>
    <xf numFmtId="164" fontId="0" fillId="38" borderId="23" xfId="0" applyNumberFormat="1" applyFill="1" applyBorder="1" applyAlignment="1">
      <alignment horizontal="center"/>
    </xf>
    <xf numFmtId="164" fontId="0" fillId="38" borderId="25" xfId="0" applyNumberFormat="1" applyFill="1" applyBorder="1" applyAlignment="1">
      <alignment horizontal="center"/>
    </xf>
    <xf numFmtId="164" fontId="0" fillId="38" borderId="28" xfId="0" applyNumberFormat="1" applyFill="1" applyBorder="1" applyAlignment="1">
      <alignment horizontal="center"/>
    </xf>
    <xf numFmtId="0" fontId="15" fillId="38" borderId="0" xfId="0" applyFont="1" applyFill="1"/>
    <xf numFmtId="164" fontId="0" fillId="38" borderId="24" xfId="0" applyNumberFormat="1" applyFill="1" applyBorder="1" applyAlignment="1">
      <alignment horizontal="center"/>
    </xf>
    <xf numFmtId="164" fontId="0" fillId="38" borderId="0" xfId="0" applyNumberFormat="1" applyFill="1"/>
    <xf numFmtId="164" fontId="0" fillId="38" borderId="10" xfId="0" applyNumberFormat="1" applyFill="1" applyBorder="1" applyAlignment="1">
      <alignment horizontal="center"/>
    </xf>
    <xf numFmtId="0" fontId="32" fillId="38" borderId="0" xfId="0" applyFont="1" applyFill="1" applyAlignment="1">
      <alignment horizontal="center" vertical="center"/>
    </xf>
    <xf numFmtId="0" fontId="0" fillId="38" borderId="9" xfId="0" applyFill="1" applyBorder="1" applyAlignment="1">
      <alignment horizontal="center" vertical="center"/>
    </xf>
    <xf numFmtId="0" fontId="0" fillId="38" borderId="26" xfId="0" applyFill="1" applyBorder="1" applyAlignment="1">
      <alignment horizontal="center" vertical="center"/>
    </xf>
    <xf numFmtId="0" fontId="0" fillId="38" borderId="26" xfId="0" applyFill="1" applyBorder="1" applyAlignment="1">
      <alignment horizontal="center"/>
    </xf>
    <xf numFmtId="0" fontId="0" fillId="38" borderId="23" xfId="0" applyFill="1" applyBorder="1" applyAlignment="1">
      <alignment horizontal="center"/>
    </xf>
    <xf numFmtId="0" fontId="0" fillId="38" borderId="0" xfId="0" applyFill="1" applyAlignment="1">
      <alignment horizontal="left" vertical="center"/>
    </xf>
    <xf numFmtId="0" fontId="6" fillId="38" borderId="0" xfId="0" applyFont="1" applyFill="1" applyAlignment="1">
      <alignment horizontal="left" vertical="center"/>
    </xf>
    <xf numFmtId="0" fontId="2" fillId="38" borderId="0" xfId="0" applyFont="1" applyFill="1" applyAlignment="1">
      <alignment horizontal="left" vertical="center"/>
    </xf>
    <xf numFmtId="0" fontId="6" fillId="38" borderId="0" xfId="0" applyFont="1" applyFill="1" applyAlignment="1">
      <alignment horizontal="right"/>
    </xf>
    <xf numFmtId="164" fontId="0" fillId="38" borderId="9" xfId="0" applyNumberFormat="1" applyFill="1" applyBorder="1"/>
    <xf numFmtId="0" fontId="2" fillId="38" borderId="0" xfId="0" applyFont="1" applyFill="1" applyAlignment="1">
      <alignment horizontal="right"/>
    </xf>
    <xf numFmtId="164" fontId="15" fillId="38" borderId="0" xfId="0" applyNumberFormat="1" applyFont="1" applyFill="1"/>
    <xf numFmtId="0" fontId="15" fillId="38" borderId="0" xfId="0" applyFont="1" applyFill="1" applyAlignment="1">
      <alignment horizontal="right"/>
    </xf>
    <xf numFmtId="164" fontId="15" fillId="38" borderId="12" xfId="0" applyNumberFormat="1" applyFont="1" applyFill="1" applyBorder="1"/>
    <xf numFmtId="0" fontId="4" fillId="38" borderId="0" xfId="0" applyFont="1" applyFill="1" applyAlignment="1">
      <alignment horizontal="right"/>
    </xf>
    <xf numFmtId="0" fontId="0" fillId="38" borderId="0" xfId="0" applyFill="1" applyAlignment="1">
      <alignment wrapText="1"/>
    </xf>
    <xf numFmtId="164" fontId="0" fillId="2" borderId="9" xfId="0" applyNumberFormat="1" applyFill="1" applyBorder="1" applyAlignment="1" applyProtection="1">
      <alignment horizontal="center" vertical="center"/>
      <protection locked="0"/>
    </xf>
    <xf numFmtId="0" fontId="6" fillId="38" borderId="0" xfId="0" applyFont="1" applyFill="1" applyAlignment="1">
      <alignment horizontal="center" vertical="center"/>
    </xf>
    <xf numFmtId="0" fontId="2" fillId="38" borderId="0" xfId="0" applyFont="1" applyFill="1" applyAlignment="1">
      <alignment vertical="center"/>
    </xf>
    <xf numFmtId="0" fontId="0" fillId="2" borderId="9" xfId="0" applyFill="1" applyBorder="1" applyAlignment="1" applyProtection="1">
      <alignment horizontal="center" vertical="center"/>
      <protection locked="0"/>
    </xf>
    <xf numFmtId="0" fontId="0" fillId="36" borderId="0" xfId="0" applyFill="1"/>
    <xf numFmtId="0" fontId="2" fillId="36" borderId="0" xfId="0" applyFont="1" applyFill="1"/>
    <xf numFmtId="0" fontId="0" fillId="36" borderId="0" xfId="0" applyFill="1" applyAlignment="1">
      <alignment horizontal="center"/>
    </xf>
    <xf numFmtId="0" fontId="12" fillId="36" borderId="0" xfId="0" applyFont="1" applyFill="1" applyAlignment="1">
      <alignment vertical="center"/>
    </xf>
    <xf numFmtId="0" fontId="0" fillId="36" borderId="0" xfId="0" applyFill="1" applyAlignment="1">
      <alignment horizontal="center" vertical="center"/>
    </xf>
    <xf numFmtId="0" fontId="38" fillId="36" borderId="0" xfId="0" applyFont="1" applyFill="1"/>
    <xf numFmtId="0" fontId="2" fillId="36" borderId="0" xfId="0" applyFont="1" applyFill="1" applyAlignment="1">
      <alignment horizontal="center" vertical="center"/>
    </xf>
    <xf numFmtId="164" fontId="1" fillId="36" borderId="0" xfId="0" applyNumberFormat="1" applyFont="1" applyFill="1" applyAlignment="1">
      <alignment horizontal="center" vertical="center"/>
    </xf>
    <xf numFmtId="164" fontId="1" fillId="36" borderId="0" xfId="0" applyNumberFormat="1" applyFont="1" applyFill="1" applyAlignment="1">
      <alignment horizontal="center"/>
    </xf>
    <xf numFmtId="0" fontId="0" fillId="36" borderId="0" xfId="0" applyFill="1" applyAlignment="1">
      <alignment horizontal="left"/>
    </xf>
    <xf numFmtId="0" fontId="1" fillId="36" borderId="0" xfId="0" applyFont="1" applyFill="1" applyAlignment="1">
      <alignment horizontal="center"/>
    </xf>
    <xf numFmtId="0" fontId="1" fillId="36" borderId="0" xfId="0" applyFont="1" applyFill="1" applyAlignment="1">
      <alignment horizontal="center" vertical="center"/>
    </xf>
    <xf numFmtId="0" fontId="32" fillId="36" borderId="0" xfId="0" applyFont="1" applyFill="1" applyAlignment="1">
      <alignment horizontal="center" vertical="center"/>
    </xf>
    <xf numFmtId="0" fontId="1" fillId="36" borderId="0" xfId="0" applyFont="1" applyFill="1"/>
    <xf numFmtId="164" fontId="1" fillId="36" borderId="31" xfId="0" applyNumberFormat="1" applyFont="1" applyFill="1" applyBorder="1" applyAlignment="1">
      <alignment horizontal="center" vertical="center"/>
    </xf>
    <xf numFmtId="2" fontId="1" fillId="36" borderId="0" xfId="0" applyNumberFormat="1" applyFont="1" applyFill="1" applyAlignment="1">
      <alignment horizontal="center" vertical="center"/>
    </xf>
    <xf numFmtId="0" fontId="1" fillId="36" borderId="0" xfId="0" applyFont="1" applyFill="1" applyAlignment="1">
      <alignment horizontal="right"/>
    </xf>
    <xf numFmtId="0" fontId="38" fillId="36" borderId="0" xfId="0" applyFont="1" applyFill="1" applyAlignment="1">
      <alignment horizontal="left"/>
    </xf>
    <xf numFmtId="164" fontId="1" fillId="36" borderId="31" xfId="0" applyNumberFormat="1" applyFont="1" applyFill="1" applyBorder="1" applyAlignment="1">
      <alignment horizontal="center"/>
    </xf>
    <xf numFmtId="0" fontId="1" fillId="38" borderId="0" xfId="0" applyFont="1" applyFill="1" applyAlignment="1">
      <alignment horizontal="left"/>
    </xf>
    <xf numFmtId="0" fontId="2" fillId="36" borderId="0" xfId="0" applyFont="1" applyFill="1" applyAlignment="1">
      <alignment horizontal="left"/>
    </xf>
    <xf numFmtId="0" fontId="0" fillId="2" borderId="22" xfId="0" applyFill="1" applyBorder="1" applyAlignment="1" applyProtection="1">
      <alignment horizontal="center"/>
      <protection locked="0"/>
    </xf>
    <xf numFmtId="0" fontId="10" fillId="2" borderId="9" xfId="0" applyFont="1" applyFill="1" applyBorder="1" applyAlignment="1" applyProtection="1">
      <alignment horizontal="center" vertical="center"/>
      <protection locked="0"/>
    </xf>
    <xf numFmtId="164" fontId="15" fillId="38" borderId="0" xfId="0" applyNumberFormat="1" applyFont="1" applyFill="1" applyAlignment="1">
      <alignment horizontal="center"/>
    </xf>
    <xf numFmtId="0" fontId="0" fillId="38" borderId="0" xfId="0" quotePrefix="1" applyFill="1"/>
    <xf numFmtId="164" fontId="0" fillId="38" borderId="11" xfId="0" applyNumberFormat="1" applyFill="1" applyBorder="1" applyAlignment="1">
      <alignment horizontal="center"/>
    </xf>
    <xf numFmtId="0" fontId="32" fillId="36" borderId="0" xfId="0" applyFont="1" applyFill="1"/>
    <xf numFmtId="0" fontId="0" fillId="36" borderId="0" xfId="0" applyFill="1" applyAlignment="1">
      <alignment horizontal="right"/>
    </xf>
    <xf numFmtId="0" fontId="5" fillId="36" borderId="0" xfId="0" applyFont="1" applyFill="1"/>
    <xf numFmtId="0" fontId="15" fillId="36" borderId="0" xfId="0" applyFont="1" applyFill="1"/>
    <xf numFmtId="164" fontId="0" fillId="36" borderId="0" xfId="0" applyNumberFormat="1" applyFill="1" applyAlignment="1">
      <alignment horizontal="center"/>
    </xf>
    <xf numFmtId="2" fontId="0" fillId="36" borderId="0" xfId="0" applyNumberFormat="1" applyFill="1" applyAlignment="1">
      <alignment horizontal="left"/>
    </xf>
    <xf numFmtId="165" fontId="0" fillId="36" borderId="0" xfId="0" applyNumberFormat="1" applyFill="1" applyAlignment="1">
      <alignment horizontal="center"/>
    </xf>
    <xf numFmtId="0" fontId="0" fillId="36" borderId="9" xfId="0" applyFill="1" applyBorder="1" applyAlignment="1">
      <alignment horizontal="center"/>
    </xf>
    <xf numFmtId="164" fontId="0" fillId="36" borderId="9" xfId="0" applyNumberFormat="1" applyFill="1" applyBorder="1" applyAlignment="1">
      <alignment horizontal="center" vertical="center"/>
    </xf>
    <xf numFmtId="164" fontId="0" fillId="36" borderId="9" xfId="0" applyNumberFormat="1" applyFill="1" applyBorder="1" applyAlignment="1">
      <alignment horizontal="center"/>
    </xf>
    <xf numFmtId="1" fontId="0" fillId="36" borderId="0" xfId="0" applyNumberFormat="1" applyFill="1" applyAlignment="1">
      <alignment horizontal="center"/>
    </xf>
    <xf numFmtId="2" fontId="0" fillId="36" borderId="9" xfId="0" applyNumberFormat="1" applyFill="1" applyBorder="1" applyAlignment="1">
      <alignment horizontal="center" vertical="center"/>
    </xf>
    <xf numFmtId="164" fontId="0" fillId="36" borderId="26" xfId="0" applyNumberFormat="1" applyFill="1" applyBorder="1" applyAlignment="1">
      <alignment horizontal="center" vertical="center"/>
    </xf>
    <xf numFmtId="164" fontId="0" fillId="36" borderId="26" xfId="0" applyNumberFormat="1" applyFill="1" applyBorder="1" applyAlignment="1">
      <alignment horizontal="center"/>
    </xf>
    <xf numFmtId="2" fontId="0" fillId="36" borderId="26" xfId="0" applyNumberFormat="1" applyFill="1" applyBorder="1" applyAlignment="1">
      <alignment horizontal="center" vertical="center"/>
    </xf>
    <xf numFmtId="164" fontId="0" fillId="36" borderId="23" xfId="0" applyNumberFormat="1" applyFill="1" applyBorder="1" applyAlignment="1">
      <alignment horizontal="center"/>
    </xf>
    <xf numFmtId="164" fontId="0" fillId="36" borderId="25" xfId="0" applyNumberFormat="1" applyFill="1" applyBorder="1" applyAlignment="1">
      <alignment horizontal="center"/>
    </xf>
    <xf numFmtId="164" fontId="0" fillId="36" borderId="23" xfId="0" applyNumberFormat="1" applyFill="1" applyBorder="1" applyAlignment="1">
      <alignment horizontal="center" vertical="center"/>
    </xf>
    <xf numFmtId="2" fontId="0" fillId="36" borderId="9" xfId="0" applyNumberFormat="1" applyFill="1" applyBorder="1" applyAlignment="1">
      <alignment horizontal="center"/>
    </xf>
    <xf numFmtId="164" fontId="0" fillId="36" borderId="22" xfId="0" applyNumberFormat="1" applyFill="1" applyBorder="1" applyAlignment="1">
      <alignment horizontal="center"/>
    </xf>
    <xf numFmtId="0" fontId="0" fillId="36" borderId="23" xfId="0" applyFill="1" applyBorder="1" applyAlignment="1">
      <alignment horizontal="center"/>
    </xf>
    <xf numFmtId="164" fontId="0" fillId="36" borderId="10" xfId="0" applyNumberFormat="1" applyFill="1" applyBorder="1" applyAlignment="1">
      <alignment horizontal="center"/>
    </xf>
    <xf numFmtId="164" fontId="0" fillId="36" borderId="28" xfId="0" applyNumberFormat="1" applyFill="1" applyBorder="1" applyAlignment="1">
      <alignment horizontal="center"/>
    </xf>
    <xf numFmtId="164" fontId="0" fillId="36" borderId="0" xfId="0" applyNumberFormat="1" applyFill="1"/>
    <xf numFmtId="1" fontId="0" fillId="36" borderId="9" xfId="0" applyNumberFormat="1" applyFill="1" applyBorder="1" applyAlignment="1">
      <alignment horizontal="center"/>
    </xf>
    <xf numFmtId="0" fontId="34" fillId="36" borderId="0" xfId="0" applyFont="1" applyFill="1" applyAlignment="1">
      <alignment horizontal="left" vertical="center"/>
    </xf>
    <xf numFmtId="0" fontId="2" fillId="36" borderId="0" xfId="0" applyFont="1" applyFill="1" applyAlignment="1">
      <alignment horizontal="right" vertical="center"/>
    </xf>
    <xf numFmtId="2" fontId="0" fillId="36" borderId="0" xfId="0" applyNumberFormat="1" applyFill="1"/>
    <xf numFmtId="0" fontId="2" fillId="36" borderId="0" xfId="0" applyFont="1" applyFill="1" applyAlignment="1">
      <alignment horizontal="left" vertical="center"/>
    </xf>
    <xf numFmtId="0" fontId="2" fillId="36" borderId="0" xfId="0" applyFont="1" applyFill="1" applyAlignment="1">
      <alignment horizontal="right"/>
    </xf>
    <xf numFmtId="0" fontId="15" fillId="36" borderId="0" xfId="0" applyFont="1" applyFill="1" applyAlignment="1">
      <alignment horizontal="right"/>
    </xf>
    <xf numFmtId="164" fontId="15" fillId="36" borderId="12" xfId="0" applyNumberFormat="1" applyFont="1" applyFill="1" applyBorder="1" applyAlignment="1">
      <alignment horizontal="center"/>
    </xf>
    <xf numFmtId="0" fontId="15" fillId="36" borderId="12" xfId="0" applyFont="1" applyFill="1" applyBorder="1" applyAlignment="1">
      <alignment horizontal="center"/>
    </xf>
    <xf numFmtId="0" fontId="4" fillId="36" borderId="0" xfId="0" applyFont="1" applyFill="1" applyAlignment="1">
      <alignment horizontal="right"/>
    </xf>
    <xf numFmtId="2" fontId="0" fillId="36" borderId="0" xfId="0" applyNumberFormat="1" applyFill="1" applyAlignment="1">
      <alignment horizontal="center" vertical="center"/>
    </xf>
    <xf numFmtId="166" fontId="0" fillId="36" borderId="9" xfId="0" applyNumberFormat="1" applyFill="1" applyBorder="1" applyAlignment="1">
      <alignment horizontal="center"/>
    </xf>
    <xf numFmtId="2" fontId="0" fillId="36" borderId="0" xfId="0" applyNumberFormat="1" applyFill="1" applyAlignment="1">
      <alignment horizontal="center"/>
    </xf>
    <xf numFmtId="2" fontId="0" fillId="36" borderId="29" xfId="0" applyNumberFormat="1" applyFill="1" applyBorder="1" applyAlignment="1">
      <alignment horizontal="center" vertical="center"/>
    </xf>
    <xf numFmtId="2" fontId="0" fillId="36" borderId="30" xfId="0" applyNumberFormat="1" applyFill="1" applyBorder="1" applyAlignment="1">
      <alignment horizontal="center" vertical="center"/>
    </xf>
    <xf numFmtId="1" fontId="0" fillId="36" borderId="0" xfId="0" applyNumberFormat="1" applyFill="1" applyAlignment="1">
      <alignment horizontal="center" vertical="center"/>
    </xf>
    <xf numFmtId="166" fontId="0" fillId="36" borderId="0" xfId="0" applyNumberFormat="1" applyFill="1" applyAlignment="1">
      <alignment horizontal="center"/>
    </xf>
    <xf numFmtId="1" fontId="0" fillId="36" borderId="0" xfId="0" applyNumberFormat="1" applyFill="1" applyAlignment="1">
      <alignment horizontal="left" vertical="center"/>
    </xf>
    <xf numFmtId="164" fontId="0" fillId="36" borderId="0" xfId="0" applyNumberFormat="1" applyFill="1" applyAlignment="1">
      <alignment horizontal="left"/>
    </xf>
    <xf numFmtId="0" fontId="0" fillId="36" borderId="9" xfId="0" applyFill="1" applyBorder="1"/>
    <xf numFmtId="0" fontId="35" fillId="36" borderId="0" xfId="0" applyFont="1" applyFill="1" applyAlignment="1">
      <alignment horizontal="center"/>
    </xf>
    <xf numFmtId="164" fontId="0" fillId="36" borderId="33" xfId="0" applyNumberFormat="1" applyFill="1" applyBorder="1" applyAlignment="1">
      <alignment horizontal="center"/>
    </xf>
    <xf numFmtId="0" fontId="15" fillId="36" borderId="0" xfId="0" applyFont="1" applyFill="1" applyAlignment="1">
      <alignment horizontal="left"/>
    </xf>
    <xf numFmtId="164" fontId="0" fillId="36" borderId="34" xfId="0" applyNumberFormat="1" applyFill="1" applyBorder="1" applyAlignment="1">
      <alignment horizontal="center"/>
    </xf>
    <xf numFmtId="0" fontId="10" fillId="38" borderId="0" xfId="0" applyFont="1" applyFill="1" applyAlignment="1">
      <alignment vertical="center" wrapText="1"/>
    </xf>
    <xf numFmtId="164" fontId="0" fillId="0" borderId="9" xfId="0" applyNumberFormat="1" applyBorder="1" applyAlignment="1" applyProtection="1">
      <alignment horizontal="center" vertical="center"/>
      <protection locked="0"/>
    </xf>
    <xf numFmtId="0" fontId="0" fillId="38" borderId="0" xfId="0" applyFill="1" applyAlignment="1">
      <alignment vertical="center"/>
    </xf>
    <xf numFmtId="0" fontId="0" fillId="38" borderId="0" xfId="0" applyFill="1" applyAlignment="1">
      <alignment horizontal="right" vertical="center" wrapText="1"/>
    </xf>
    <xf numFmtId="2" fontId="1" fillId="36" borderId="31" xfId="0" applyNumberFormat="1" applyFont="1" applyFill="1" applyBorder="1" applyAlignment="1">
      <alignment horizontal="center" vertical="center"/>
    </xf>
    <xf numFmtId="0" fontId="1" fillId="36" borderId="0" xfId="0" applyFont="1" applyFill="1" applyAlignment="1">
      <alignment horizontal="left"/>
    </xf>
    <xf numFmtId="0" fontId="0" fillId="36" borderId="0" xfId="0" quotePrefix="1" applyFill="1"/>
    <xf numFmtId="0" fontId="38" fillId="36" borderId="0" xfId="0" applyFont="1" applyFill="1" applyAlignment="1">
      <alignment horizontal="center"/>
    </xf>
    <xf numFmtId="0" fontId="41" fillId="38" borderId="0" xfId="0" applyFont="1" applyFill="1"/>
    <xf numFmtId="0" fontId="43" fillId="38" borderId="0" xfId="0" applyFont="1" applyFill="1"/>
    <xf numFmtId="0" fontId="42" fillId="38" borderId="0" xfId="0" applyFont="1" applyFill="1"/>
    <xf numFmtId="164" fontId="0" fillId="37" borderId="9" xfId="0" applyNumberFormat="1" applyFill="1" applyBorder="1" applyAlignment="1">
      <alignment horizontal="center" vertical="center"/>
    </xf>
    <xf numFmtId="0" fontId="1" fillId="38" borderId="0" xfId="0" applyFont="1" applyFill="1" applyAlignment="1">
      <alignment vertical="center"/>
    </xf>
    <xf numFmtId="0" fontId="1" fillId="36" borderId="31" xfId="0" applyFont="1" applyFill="1" applyBorder="1" applyAlignment="1">
      <alignment horizontal="center" vertical="center"/>
    </xf>
    <xf numFmtId="0" fontId="1" fillId="38" borderId="0" xfId="0" applyFont="1" applyFill="1" applyAlignment="1">
      <alignment wrapText="1"/>
    </xf>
    <xf numFmtId="0" fontId="1" fillId="36" borderId="9" xfId="0" applyFont="1" applyFill="1" applyBorder="1" applyAlignment="1">
      <alignment horizontal="center"/>
    </xf>
    <xf numFmtId="0" fontId="0" fillId="38" borderId="0" xfId="0" applyFill="1" applyAlignment="1">
      <alignment horizontal="left" vertical="center" wrapText="1"/>
    </xf>
    <xf numFmtId="0" fontId="0" fillId="40" borderId="0" xfId="0" applyFill="1" applyAlignment="1">
      <alignment horizontal="center"/>
    </xf>
    <xf numFmtId="164" fontId="0" fillId="40" borderId="0" xfId="0" applyNumberFormat="1" applyFill="1"/>
    <xf numFmtId="164" fontId="42" fillId="38" borderId="0" xfId="0" applyNumberFormat="1" applyFont="1" applyFill="1" applyAlignment="1">
      <alignment horizontal="center"/>
    </xf>
    <xf numFmtId="0" fontId="0" fillId="40" borderId="0" xfId="0" applyFill="1"/>
    <xf numFmtId="0" fontId="3" fillId="38" borderId="0" xfId="0" applyFont="1" applyFill="1" applyAlignment="1">
      <alignment vertical="top"/>
    </xf>
    <xf numFmtId="0" fontId="0" fillId="38" borderId="0" xfId="0" applyFill="1" applyAlignment="1">
      <alignment vertical="top" wrapText="1"/>
    </xf>
    <xf numFmtId="0" fontId="0" fillId="38" borderId="35" xfId="0" applyFill="1" applyBorder="1"/>
    <xf numFmtId="0" fontId="0" fillId="38" borderId="36" xfId="0" applyFill="1" applyBorder="1"/>
    <xf numFmtId="0" fontId="0" fillId="38" borderId="37" xfId="0" applyFill="1" applyBorder="1"/>
    <xf numFmtId="0" fontId="0" fillId="38" borderId="38" xfId="0" applyFill="1" applyBorder="1"/>
    <xf numFmtId="0" fontId="0" fillId="38" borderId="39" xfId="0" applyFill="1" applyBorder="1"/>
    <xf numFmtId="0" fontId="0" fillId="38" borderId="40" xfId="0" applyFill="1" applyBorder="1"/>
    <xf numFmtId="0" fontId="0" fillId="38" borderId="41" xfId="0" applyFill="1" applyBorder="1"/>
    <xf numFmtId="0" fontId="0" fillId="38" borderId="42" xfId="0" applyFill="1" applyBorder="1"/>
    <xf numFmtId="0" fontId="4" fillId="38" borderId="0" xfId="0" applyFont="1" applyFill="1"/>
    <xf numFmtId="0" fontId="0" fillId="38" borderId="0" xfId="0" applyFill="1" applyAlignment="1">
      <alignment vertical="center" wrapText="1"/>
    </xf>
    <xf numFmtId="0" fontId="0" fillId="2" borderId="0" xfId="0" applyFill="1" applyAlignment="1">
      <alignment horizontal="center"/>
    </xf>
    <xf numFmtId="164" fontId="10" fillId="37" borderId="9" xfId="0" applyNumberFormat="1" applyFont="1" applyFill="1" applyBorder="1" applyAlignment="1">
      <alignment horizontal="center"/>
    </xf>
    <xf numFmtId="0" fontId="0" fillId="2" borderId="0" xfId="0" quotePrefix="1" applyFill="1"/>
    <xf numFmtId="0" fontId="45" fillId="38" borderId="0" xfId="0" applyFont="1" applyFill="1" applyAlignment="1">
      <alignment horizontal="left"/>
    </xf>
    <xf numFmtId="0" fontId="42" fillId="38" borderId="0" xfId="0" applyFont="1" applyFill="1" applyAlignment="1">
      <alignment horizontal="right"/>
    </xf>
    <xf numFmtId="0" fontId="46" fillId="38" borderId="0" xfId="0" applyFont="1" applyFill="1"/>
    <xf numFmtId="14" fontId="0" fillId="2" borderId="9" xfId="0" applyNumberFormat="1" applyFill="1" applyBorder="1" applyAlignment="1" applyProtection="1">
      <alignment horizontal="center"/>
      <protection locked="0"/>
    </xf>
    <xf numFmtId="0" fontId="32" fillId="38" borderId="0" xfId="0" applyFont="1" applyFill="1"/>
    <xf numFmtId="0" fontId="15" fillId="38" borderId="0" xfId="0" applyFont="1" applyFill="1" applyAlignment="1">
      <alignment horizontal="left"/>
    </xf>
    <xf numFmtId="0" fontId="42" fillId="38" borderId="0" xfId="0" applyFont="1" applyFill="1" applyAlignment="1">
      <alignment horizontal="left"/>
    </xf>
    <xf numFmtId="0" fontId="0" fillId="37" borderId="9" xfId="0" applyFill="1" applyBorder="1" applyAlignment="1">
      <alignment horizontal="center" vertical="center"/>
    </xf>
    <xf numFmtId="164" fontId="0" fillId="36" borderId="0" xfId="0" applyNumberFormat="1" applyFill="1" applyAlignment="1">
      <alignment horizontal="center" vertical="center"/>
    </xf>
    <xf numFmtId="0" fontId="6" fillId="38" borderId="0" xfId="0" applyFont="1" applyFill="1" applyProtection="1">
      <protection locked="0"/>
    </xf>
    <xf numFmtId="0" fontId="1" fillId="38" borderId="0" xfId="0" applyFont="1" applyFill="1" applyProtection="1">
      <protection locked="0"/>
    </xf>
    <xf numFmtId="0" fontId="0" fillId="38" borderId="0" xfId="0" applyFill="1" applyProtection="1">
      <protection locked="0"/>
    </xf>
    <xf numFmtId="0" fontId="0" fillId="0" borderId="9" xfId="0" applyBorder="1" applyAlignment="1" applyProtection="1">
      <alignment horizontal="center" vertical="center"/>
      <protection locked="0"/>
    </xf>
    <xf numFmtId="0" fontId="0" fillId="38" borderId="0" xfId="0" applyFill="1" applyAlignment="1" applyProtection="1">
      <alignment wrapText="1"/>
      <protection locked="0"/>
    </xf>
    <xf numFmtId="0" fontId="0" fillId="2" borderId="0" xfId="0" applyFill="1" applyProtection="1">
      <protection locked="0"/>
    </xf>
    <xf numFmtId="1" fontId="1" fillId="38" borderId="0" xfId="0" applyNumberFormat="1" applyFont="1" applyFill="1" applyAlignment="1">
      <alignment horizontal="center"/>
    </xf>
    <xf numFmtId="164" fontId="0" fillId="38" borderId="27" xfId="0" applyNumberFormat="1" applyFill="1" applyBorder="1" applyAlignment="1">
      <alignment horizontal="center"/>
    </xf>
    <xf numFmtId="164" fontId="0" fillId="39" borderId="24" xfId="0" applyNumberFormat="1" applyFill="1" applyBorder="1" applyAlignment="1">
      <alignment horizontal="center"/>
    </xf>
    <xf numFmtId="164" fontId="0" fillId="38" borderId="33" xfId="0" applyNumberFormat="1" applyFill="1" applyBorder="1" applyAlignment="1">
      <alignment horizontal="center"/>
    </xf>
    <xf numFmtId="164" fontId="0" fillId="38" borderId="22" xfId="0" applyNumberFormat="1" applyFill="1" applyBorder="1" applyAlignment="1">
      <alignment horizontal="center"/>
    </xf>
    <xf numFmtId="164" fontId="0" fillId="41" borderId="24" xfId="0" applyNumberFormat="1" applyFill="1" applyBorder="1" applyAlignment="1">
      <alignment horizontal="center"/>
    </xf>
    <xf numFmtId="164" fontId="0" fillId="41" borderId="32" xfId="0" applyNumberFormat="1" applyFill="1" applyBorder="1" applyAlignment="1">
      <alignment horizontal="center"/>
    </xf>
    <xf numFmtId="164" fontId="0" fillId="42" borderId="24" xfId="0" applyNumberFormat="1" applyFill="1" applyBorder="1" applyAlignment="1">
      <alignment horizontal="center"/>
    </xf>
    <xf numFmtId="164" fontId="0" fillId="42" borderId="27" xfId="0" applyNumberFormat="1" applyFill="1" applyBorder="1" applyAlignment="1">
      <alignment horizontal="center"/>
    </xf>
    <xf numFmtId="0" fontId="0" fillId="38" borderId="4" xfId="0" applyFill="1" applyBorder="1" applyAlignment="1">
      <alignment horizontal="left" vertical="top" wrapText="1"/>
    </xf>
    <xf numFmtId="0" fontId="0" fillId="36" borderId="31" xfId="0" applyFill="1" applyBorder="1"/>
    <xf numFmtId="0" fontId="0" fillId="36" borderId="31" xfId="0" applyFill="1" applyBorder="1" applyAlignment="1">
      <alignment horizontal="center"/>
    </xf>
    <xf numFmtId="2" fontId="0" fillId="36" borderId="31" xfId="0" applyNumberFormat="1" applyFill="1" applyBorder="1" applyAlignment="1">
      <alignment horizontal="center"/>
    </xf>
    <xf numFmtId="0" fontId="0" fillId="38" borderId="0" xfId="0" applyFill="1" applyAlignment="1">
      <alignment horizontal="left" vertical="top" wrapText="1"/>
    </xf>
    <xf numFmtId="0" fontId="10" fillId="38" borderId="0" xfId="0" applyFont="1" applyFill="1"/>
    <xf numFmtId="0" fontId="2" fillId="38" borderId="4" xfId="0" applyFont="1" applyFill="1" applyBorder="1" applyAlignment="1">
      <alignment horizontal="left" vertical="top" wrapText="1"/>
    </xf>
    <xf numFmtId="0" fontId="2" fillId="38" borderId="0" xfId="0" applyFont="1" applyFill="1" applyAlignment="1">
      <alignment horizontal="left" vertical="top" wrapText="1"/>
    </xf>
    <xf numFmtId="0" fontId="2" fillId="38" borderId="5" xfId="0" applyFont="1" applyFill="1" applyBorder="1" applyAlignment="1">
      <alignment horizontal="left" vertical="top" wrapText="1"/>
    </xf>
    <xf numFmtId="0" fontId="10" fillId="0" borderId="0" xfId="0" applyFont="1"/>
    <xf numFmtId="0" fontId="48" fillId="38" borderId="0" xfId="0" applyFont="1" applyFill="1"/>
    <xf numFmtId="0" fontId="1" fillId="0" borderId="0" xfId="0" applyFont="1"/>
    <xf numFmtId="0" fontId="2" fillId="3" borderId="0" xfId="0" applyFont="1" applyFill="1" applyAlignment="1">
      <alignment horizontal="left" vertical="center"/>
    </xf>
    <xf numFmtId="0" fontId="2" fillId="3" borderId="0" xfId="0" applyFont="1" applyFill="1"/>
    <xf numFmtId="0" fontId="1" fillId="3" borderId="0" xfId="0" applyFont="1" applyFill="1"/>
    <xf numFmtId="0" fontId="1" fillId="0" borderId="0" xfId="0" applyFont="1" applyAlignment="1">
      <alignment horizontal="left" vertical="center"/>
    </xf>
    <xf numFmtId="0" fontId="32" fillId="3"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43" borderId="0" xfId="0" applyFont="1" applyFill="1"/>
    <xf numFmtId="0" fontId="2" fillId="43" borderId="0" xfId="0" applyFont="1" applyFill="1" applyAlignment="1">
      <alignment horizontal="left" vertical="center"/>
    </xf>
    <xf numFmtId="0" fontId="2" fillId="0" borderId="0" xfId="0" applyFont="1" applyAlignment="1">
      <alignment wrapText="1"/>
    </xf>
    <xf numFmtId="0" fontId="0" fillId="44" borderId="0" xfId="0" applyFill="1"/>
    <xf numFmtId="0" fontId="0" fillId="36" borderId="0" xfId="0" applyFill="1" applyAlignment="1">
      <alignment horizontal="right" vertical="center"/>
    </xf>
    <xf numFmtId="0" fontId="0" fillId="45" borderId="0" xfId="0" applyFill="1"/>
    <xf numFmtId="0" fontId="0" fillId="46" borderId="0" xfId="0" applyFill="1"/>
    <xf numFmtId="165" fontId="0" fillId="46" borderId="0" xfId="0" applyNumberFormat="1" applyFill="1"/>
    <xf numFmtId="0" fontId="0" fillId="47" borderId="0" xfId="0" applyFill="1"/>
    <xf numFmtId="0" fontId="0" fillId="48" borderId="0" xfId="0" applyFill="1"/>
    <xf numFmtId="0" fontId="49" fillId="48" borderId="0" xfId="0" applyFont="1" applyFill="1"/>
    <xf numFmtId="2" fontId="0" fillId="48" borderId="9" xfId="0" applyNumberFormat="1" applyFill="1" applyBorder="1" applyAlignment="1">
      <alignment horizontal="center"/>
    </xf>
    <xf numFmtId="0" fontId="0" fillId="48" borderId="0" xfId="0" applyFill="1" applyAlignment="1">
      <alignment horizontal="center" vertical="center"/>
    </xf>
    <xf numFmtId="2" fontId="0" fillId="48" borderId="0" xfId="0" applyNumberFormat="1" applyFill="1"/>
    <xf numFmtId="0" fontId="49" fillId="46" borderId="0" xfId="0" applyFont="1" applyFill="1"/>
    <xf numFmtId="2" fontId="0" fillId="46" borderId="9" xfId="0" applyNumberFormat="1" applyFill="1" applyBorder="1" applyAlignment="1">
      <alignment horizontal="center"/>
    </xf>
    <xf numFmtId="0" fontId="0" fillId="46" borderId="0" xfId="0" applyFill="1" applyAlignment="1">
      <alignment horizontal="center" vertical="center"/>
    </xf>
    <xf numFmtId="2" fontId="0" fillId="46" borderId="0" xfId="0" applyNumberFormat="1" applyFill="1"/>
    <xf numFmtId="164" fontId="0" fillId="3" borderId="0" xfId="0" applyNumberFormat="1" applyFill="1" applyAlignment="1">
      <alignment horizontal="center"/>
    </xf>
    <xf numFmtId="0" fontId="0" fillId="49" borderId="0" xfId="0" applyFill="1"/>
    <xf numFmtId="2" fontId="0" fillId="2" borderId="9" xfId="0" applyNumberFormat="1" applyFill="1" applyBorder="1" applyAlignment="1" applyProtection="1">
      <alignment horizontal="center"/>
      <protection locked="0"/>
    </xf>
    <xf numFmtId="2" fontId="6" fillId="38" borderId="0" xfId="0" applyNumberFormat="1" applyFont="1" applyFill="1" applyProtection="1">
      <protection locked="0"/>
    </xf>
    <xf numFmtId="2" fontId="1" fillId="38" borderId="0" xfId="0" applyNumberFormat="1" applyFont="1" applyFill="1" applyProtection="1">
      <protection locked="0"/>
    </xf>
    <xf numFmtId="0" fontId="0" fillId="38" borderId="7" xfId="0" applyFill="1" applyBorder="1" applyAlignment="1">
      <alignment horizontal="left" vertical="top" wrapText="1"/>
    </xf>
    <xf numFmtId="0" fontId="0" fillId="38" borderId="8" xfId="0" applyFill="1" applyBorder="1" applyAlignment="1">
      <alignment horizontal="left" vertical="top" wrapText="1"/>
    </xf>
    <xf numFmtId="0" fontId="0" fillId="38" borderId="6" xfId="0" applyFill="1" applyBorder="1" applyAlignment="1">
      <alignment horizontal="left" vertical="top" wrapText="1"/>
    </xf>
    <xf numFmtId="0" fontId="2" fillId="38" borderId="1" xfId="0" applyFont="1" applyFill="1" applyBorder="1" applyAlignment="1">
      <alignment horizontal="left" vertical="top" wrapText="1"/>
    </xf>
    <xf numFmtId="0" fontId="2" fillId="38" borderId="2" xfId="0" applyFont="1" applyFill="1" applyBorder="1" applyAlignment="1">
      <alignment horizontal="left" vertical="top" wrapText="1"/>
    </xf>
    <xf numFmtId="0" fontId="2" fillId="38" borderId="3" xfId="0" applyFont="1" applyFill="1" applyBorder="1" applyAlignment="1">
      <alignment horizontal="left" vertical="top" wrapText="1"/>
    </xf>
    <xf numFmtId="0" fontId="2" fillId="38" borderId="4" xfId="0" applyFont="1" applyFill="1" applyBorder="1" applyAlignment="1">
      <alignment horizontal="left" vertical="top" wrapText="1"/>
    </xf>
    <xf numFmtId="0" fontId="2" fillId="38" borderId="0" xfId="0" applyFont="1" applyFill="1" applyAlignment="1">
      <alignment horizontal="left" vertical="top" wrapText="1"/>
    </xf>
    <xf numFmtId="0" fontId="2" fillId="38" borderId="5" xfId="0" applyFont="1" applyFill="1" applyBorder="1" applyAlignment="1">
      <alignment horizontal="left" vertical="top" wrapText="1"/>
    </xf>
    <xf numFmtId="0" fontId="0" fillId="38" borderId="4" xfId="0" applyFill="1" applyBorder="1" applyAlignment="1">
      <alignment horizontal="left" vertical="top" wrapText="1"/>
    </xf>
    <xf numFmtId="0" fontId="0" fillId="38" borderId="0" xfId="0" applyFill="1" applyAlignment="1">
      <alignment horizontal="left" vertical="top" wrapText="1"/>
    </xf>
    <xf numFmtId="0" fontId="0" fillId="38" borderId="5" xfId="0" applyFill="1" applyBorder="1" applyAlignment="1">
      <alignment horizontal="left" vertical="top" wrapText="1"/>
    </xf>
    <xf numFmtId="14" fontId="0" fillId="38" borderId="0" xfId="0" applyNumberFormat="1" applyFill="1" applyAlignment="1">
      <alignment horizontal="left" vertical="top" wrapText="1"/>
    </xf>
    <xf numFmtId="0" fontId="0" fillId="2" borderId="0" xfId="0" applyFill="1" applyAlignment="1">
      <alignment horizontal="center"/>
    </xf>
    <xf numFmtId="0" fontId="1" fillId="36" borderId="0" xfId="0" applyFont="1" applyFill="1" applyAlignment="1">
      <alignment horizontal="center"/>
    </xf>
    <xf numFmtId="0" fontId="0" fillId="38" borderId="0" xfId="0" applyFill="1" applyAlignment="1">
      <alignment horizontal="center" wrapText="1"/>
    </xf>
    <xf numFmtId="0" fontId="0" fillId="38" borderId="31" xfId="0" applyFill="1" applyBorder="1" applyAlignment="1">
      <alignment horizontal="center" wrapText="1"/>
    </xf>
  </cellXfs>
  <cellStyles count="43">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7" builtinId="27" customBuiltin="1"/>
    <cellStyle name="Förklarande text" xfId="16" builtinId="53" customBuiltin="1"/>
    <cellStyle name="Hyperlänk" xfId="42" builtinId="8"/>
    <cellStyle name="Indata" xfId="9" builtinId="20" customBuiltin="1"/>
    <cellStyle name="Kontrollcell" xfId="13" builtinId="23" customBuiltin="1"/>
    <cellStyle name="Länkad cell" xfId="12" builtinId="24" customBuiltin="1"/>
    <cellStyle name="Neutral" xfId="8" builtinId="28" customBuiltin="1"/>
    <cellStyle name="Normal" xfId="0" builtinId="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57">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patternType="solid">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FF0000"/>
      </font>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FF0000"/>
      </font>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FF0000"/>
      </font>
    </dxf>
    <dxf>
      <font>
        <color rgb="FFEEF1F9"/>
      </font>
      <fill>
        <patternFill patternType="solid">
          <fgColor auto="1"/>
          <bgColor rgb="FFEEF1F9"/>
        </patternFill>
      </fill>
      <border>
        <left/>
        <right/>
        <top/>
        <bottom/>
        <vertical/>
        <horizontal/>
      </border>
    </dxf>
    <dxf>
      <font>
        <color rgb="FFFF0000"/>
      </font>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
      <font>
        <color rgb="FFFF0000"/>
      </font>
    </dxf>
    <dxf>
      <font>
        <color theme="0"/>
      </font>
    </dxf>
    <dxf>
      <font>
        <color theme="0"/>
      </font>
    </dxf>
    <dxf>
      <fill>
        <patternFill>
          <bgColor rgb="FFEEF1F9"/>
        </patternFill>
      </fill>
      <border>
        <left/>
        <right/>
        <top/>
        <bottom/>
        <vertical/>
        <horizontal/>
      </border>
    </dxf>
    <dxf>
      <fill>
        <patternFill patternType="solid">
          <fgColor rgb="FFEEF1F9"/>
          <bgColor rgb="FFEEF1F9"/>
        </patternFill>
      </fill>
      <border>
        <left/>
        <right/>
        <top/>
        <bottom/>
      </border>
    </dxf>
    <dxf>
      <font>
        <color rgb="FFEEF1F9"/>
      </font>
      <fill>
        <patternFill>
          <bgColor rgb="FFEEF1F9"/>
        </patternFill>
      </fill>
      <border>
        <left/>
        <right/>
        <top/>
        <bottom/>
        <vertical/>
        <horizontal/>
      </border>
    </dxf>
    <dxf>
      <font>
        <color rgb="FFEEF1F9"/>
      </font>
      <fill>
        <patternFill>
          <bgColor rgb="FFEEF1F9"/>
        </patternFill>
      </fill>
      <border>
        <left/>
        <right/>
        <top/>
        <bottom/>
        <vertical/>
        <horizontal/>
      </border>
    </dxf>
  </dxfs>
  <tableStyles count="0" defaultTableStyle="TableStyleMedium2" defaultPivotStyle="PivotStyleLight16"/>
  <colors>
    <mruColors>
      <color rgb="FFEEF1F9"/>
      <color rgb="FF356CC4"/>
      <color rgb="FF9EA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83814523184598E-2"/>
          <c:y val="0.14666682064758074"/>
          <c:w val="0.73329396325459317"/>
          <c:h val="0.54402261839644972"/>
        </c:manualLayout>
      </c:layout>
      <c:lineChart>
        <c:grouping val="standard"/>
        <c:varyColors val="0"/>
        <c:ser>
          <c:idx val="0"/>
          <c:order val="0"/>
          <c:tx>
            <c:v>2015</c:v>
          </c:tx>
          <c:spPr>
            <a:ln w="28575" cap="rnd">
              <a:solidFill>
                <a:schemeClr val="accent1"/>
              </a:solidFill>
              <a:round/>
            </a:ln>
            <a:effectLst/>
          </c:spPr>
          <c:marker>
            <c:symbol val="none"/>
          </c:marker>
          <c:val>
            <c:numRef>
              <c:f>Normalår!$O$5:$O$16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ADD-4D12-9B95-A809BCD7EFFF}"/>
            </c:ext>
          </c:extLst>
        </c:ser>
        <c:ser>
          <c:idx val="1"/>
          <c:order val="1"/>
          <c:tx>
            <c:v>2016</c:v>
          </c:tx>
          <c:spPr>
            <a:ln w="28575" cap="rnd">
              <a:solidFill>
                <a:schemeClr val="accent2"/>
              </a:solidFill>
              <a:round/>
            </a:ln>
            <a:effectLst/>
          </c:spPr>
          <c:marker>
            <c:symbol val="none"/>
          </c:marker>
          <c:val>
            <c:numRef>
              <c:f>Normalår!$O$17:$O$28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ADD-4D12-9B95-A809BCD7EFFF}"/>
            </c:ext>
          </c:extLst>
        </c:ser>
        <c:ser>
          <c:idx val="2"/>
          <c:order val="2"/>
          <c:tx>
            <c:v>2017</c:v>
          </c:tx>
          <c:spPr>
            <a:ln w="28575" cap="rnd">
              <a:solidFill>
                <a:schemeClr val="accent3"/>
              </a:solidFill>
              <a:round/>
            </a:ln>
            <a:effectLst/>
          </c:spPr>
          <c:marker>
            <c:symbol val="none"/>
          </c:marker>
          <c:val>
            <c:numRef>
              <c:f>Normalår!$O$29:$O$40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ADD-4D12-9B95-A809BCD7EFFF}"/>
            </c:ext>
          </c:extLst>
        </c:ser>
        <c:ser>
          <c:idx val="4"/>
          <c:order val="3"/>
          <c:tx>
            <c:v>2018</c:v>
          </c:tx>
          <c:spPr>
            <a:ln w="28575" cap="rnd">
              <a:solidFill>
                <a:schemeClr val="accent5"/>
              </a:solidFill>
              <a:round/>
            </a:ln>
            <a:effectLst/>
          </c:spPr>
          <c:marker>
            <c:symbol val="none"/>
          </c:marker>
          <c:val>
            <c:numRef>
              <c:f>Normalår!$O$41:$O$52</c:f>
              <c:numCache>
                <c:formatCode>0.00</c:formatCode>
                <c:ptCount val="12"/>
                <c:pt idx="0">
                  <c:v>1.0461343204653621</c:v>
                </c:pt>
                <c:pt idx="1">
                  <c:v>0.87868397879077431</c:v>
                </c:pt>
                <c:pt idx="2">
                  <c:v>0.83071462900661752</c:v>
                </c:pt>
                <c:pt idx="3">
                  <c:v>1.1385862680516847</c:v>
                </c:pt>
                <c:pt idx="4">
                  <c:v>2.1283331442187676</c:v>
                </c:pt>
                <c:pt idx="5">
                  <c:v>3.1399229781771498</c:v>
                </c:pt>
                <c:pt idx="6">
                  <c:v>14.024896265560164</c:v>
                </c:pt>
                <c:pt idx="7">
                  <c:v>0.9927007299270072</c:v>
                </c:pt>
                <c:pt idx="8">
                  <c:v>1.1382260671166462</c:v>
                </c:pt>
                <c:pt idx="9">
                  <c:v>1.0194250773647517</c:v>
                </c:pt>
                <c:pt idx="10">
                  <c:v>1.0459571432491015</c:v>
                </c:pt>
                <c:pt idx="11">
                  <c:v>1.0500112892300746</c:v>
                </c:pt>
              </c:numCache>
            </c:numRef>
          </c:val>
          <c:smooth val="0"/>
          <c:extLst>
            <c:ext xmlns:c16="http://schemas.microsoft.com/office/drawing/2014/chart" uri="{C3380CC4-5D6E-409C-BE32-E72D297353CC}">
              <c16:uniqueId val="{00000003-8ADD-4D12-9B95-A809BCD7EFFF}"/>
            </c:ext>
          </c:extLst>
        </c:ser>
        <c:ser>
          <c:idx val="5"/>
          <c:order val="4"/>
          <c:tx>
            <c:v>2019</c:v>
          </c:tx>
          <c:spPr>
            <a:ln w="28575" cap="rnd">
              <a:solidFill>
                <a:schemeClr val="accent6"/>
              </a:solidFill>
              <a:round/>
            </a:ln>
            <a:effectLst/>
          </c:spPr>
          <c:marker>
            <c:symbol val="none"/>
          </c:marker>
          <c:val>
            <c:numRef>
              <c:f>Normalår!$O$53:$O$64</c:f>
              <c:numCache>
                <c:formatCode>0.00</c:formatCode>
                <c:ptCount val="12"/>
                <c:pt idx="0">
                  <c:v>0.94734220860070883</c:v>
                </c:pt>
                <c:pt idx="1">
                  <c:v>1.2174657978764831</c:v>
                </c:pt>
                <c:pt idx="2">
                  <c:v>1.1534907597535933</c:v>
                </c:pt>
                <c:pt idx="3">
                  <c:v>1.1024356053968809</c:v>
                </c:pt>
                <c:pt idx="4">
                  <c:v>0.9348118614502865</c:v>
                </c:pt>
                <c:pt idx="5">
                  <c:v>3.9579288025889965</c:v>
                </c:pt>
                <c:pt idx="6">
                  <c:v>0.98946135831381732</c:v>
                </c:pt>
                <c:pt idx="7">
                  <c:v>1.3730074388947928</c:v>
                </c:pt>
                <c:pt idx="8">
                  <c:v>0.99484835895305368</c:v>
                </c:pt>
                <c:pt idx="9">
                  <c:v>1.0522224360207812</c:v>
                </c:pt>
                <c:pt idx="10">
                  <c:v>1.1264700667809231</c:v>
                </c:pt>
                <c:pt idx="11">
                  <c:v>1.1331627680311891</c:v>
                </c:pt>
              </c:numCache>
            </c:numRef>
          </c:val>
          <c:smooth val="0"/>
          <c:extLst>
            <c:ext xmlns:c16="http://schemas.microsoft.com/office/drawing/2014/chart" uri="{C3380CC4-5D6E-409C-BE32-E72D297353CC}">
              <c16:uniqueId val="{00000004-8ADD-4D12-9B95-A809BCD7EFFF}"/>
            </c:ext>
          </c:extLst>
        </c:ser>
        <c:ser>
          <c:idx val="6"/>
          <c:order val="5"/>
          <c:tx>
            <c:v>2020</c:v>
          </c:tx>
          <c:spPr>
            <a:ln w="28575" cap="rnd">
              <a:solidFill>
                <a:schemeClr val="accent1">
                  <a:lumMod val="60000"/>
                </a:schemeClr>
              </a:solidFill>
              <a:round/>
            </a:ln>
            <a:effectLst/>
          </c:spPr>
          <c:marker>
            <c:symbol val="none"/>
          </c:marker>
          <c:val>
            <c:numRef>
              <c:f>Normalår!$O$65:$O$76</c:f>
              <c:numCache>
                <c:formatCode>0.00</c:formatCode>
                <c:ptCount val="12"/>
                <c:pt idx="0">
                  <c:v>1.2803147975561771</c:v>
                </c:pt>
                <c:pt idx="1">
                  <c:v>1.227021794301562</c:v>
                </c:pt>
                <c:pt idx="2">
                  <c:v>1.0782149712092131</c:v>
                </c:pt>
                <c:pt idx="3">
                  <c:v>1.061873417721519</c:v>
                </c:pt>
                <c:pt idx="4">
                  <c:v>0.86465680173327797</c:v>
                </c:pt>
                <c:pt idx="5">
                  <c:v>1.7815003641660596</c:v>
                </c:pt>
                <c:pt idx="6">
                  <c:v>0.67465069860279436</c:v>
                </c:pt>
                <c:pt idx="7">
                  <c:v>1.0793650793650793</c:v>
                </c:pt>
                <c:pt idx="8">
                  <c:v>1.2076861004639903</c:v>
                </c:pt>
                <c:pt idx="9">
                  <c:v>1.2511783279183637</c:v>
                </c:pt>
                <c:pt idx="10">
                  <c:v>1.3053244307481595</c:v>
                </c:pt>
                <c:pt idx="11">
                  <c:v>1.1779083609837644</c:v>
                </c:pt>
              </c:numCache>
            </c:numRef>
          </c:val>
          <c:smooth val="0"/>
          <c:extLst>
            <c:ext xmlns:c16="http://schemas.microsoft.com/office/drawing/2014/chart" uri="{C3380CC4-5D6E-409C-BE32-E72D297353CC}">
              <c16:uniqueId val="{00000005-8ADD-4D12-9B95-A809BCD7EFFF}"/>
            </c:ext>
          </c:extLst>
        </c:ser>
        <c:dLbls>
          <c:showLegendKey val="0"/>
          <c:showVal val="0"/>
          <c:showCatName val="0"/>
          <c:showSerName val="0"/>
          <c:showPercent val="0"/>
          <c:showBubbleSize val="0"/>
        </c:dLbls>
        <c:smooth val="0"/>
        <c:axId val="500641272"/>
        <c:axId val="500642256"/>
      </c:lineChart>
      <c:catAx>
        <c:axId val="5006412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642256"/>
        <c:crosses val="autoZero"/>
        <c:auto val="1"/>
        <c:lblAlgn val="ctr"/>
        <c:lblOffset val="100"/>
        <c:noMultiLvlLbl val="0"/>
      </c:catAx>
      <c:valAx>
        <c:axId val="5006422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6412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7003499562555"/>
          <c:y val="2.4163968153031578E-2"/>
          <c:w val="0.71297440944881885"/>
          <c:h val="0.96202805004523606"/>
        </c:manualLayout>
      </c:layout>
      <c:lineChart>
        <c:grouping val="standard"/>
        <c:varyColors val="0"/>
        <c:ser>
          <c:idx val="0"/>
          <c:order val="0"/>
          <c:tx>
            <c:v>2015</c:v>
          </c:tx>
          <c:spPr>
            <a:ln w="28575" cap="rnd">
              <a:solidFill>
                <a:schemeClr val="accent1"/>
              </a:solidFill>
              <a:round/>
            </a:ln>
            <a:effectLst/>
          </c:spPr>
          <c:marker>
            <c:symbol val="none"/>
          </c:marker>
          <c:val>
            <c:numRef>
              <c:f>Normalår!$M$5:$M$16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D05-40A9-B050-1C2B749C08AA}"/>
            </c:ext>
          </c:extLst>
        </c:ser>
        <c:ser>
          <c:idx val="1"/>
          <c:order val="1"/>
          <c:tx>
            <c:v>2016</c:v>
          </c:tx>
          <c:spPr>
            <a:ln w="28575" cap="rnd">
              <a:solidFill>
                <a:schemeClr val="accent2"/>
              </a:solidFill>
              <a:round/>
            </a:ln>
            <a:effectLst/>
          </c:spPr>
          <c:marker>
            <c:symbol val="none"/>
          </c:marker>
          <c:val>
            <c:numRef>
              <c:f>Normalår!$M$17:$M$28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D05-40A9-B050-1C2B749C08AA}"/>
            </c:ext>
          </c:extLst>
        </c:ser>
        <c:ser>
          <c:idx val="2"/>
          <c:order val="2"/>
          <c:tx>
            <c:v>2017</c:v>
          </c:tx>
          <c:spPr>
            <a:ln w="28575" cap="rnd">
              <a:solidFill>
                <a:schemeClr val="accent3"/>
              </a:solidFill>
              <a:round/>
            </a:ln>
            <a:effectLst/>
          </c:spPr>
          <c:marker>
            <c:symbol val="none"/>
          </c:marker>
          <c:val>
            <c:numRef>
              <c:f>Normalår!$M$29:$M$40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D05-40A9-B050-1C2B749C08AA}"/>
            </c:ext>
          </c:extLst>
        </c:ser>
        <c:ser>
          <c:idx val="4"/>
          <c:order val="3"/>
          <c:tx>
            <c:v>2018</c:v>
          </c:tx>
          <c:spPr>
            <a:ln w="28575" cap="rnd">
              <a:solidFill>
                <a:schemeClr val="accent5"/>
              </a:solidFill>
              <a:round/>
            </a:ln>
            <a:effectLst/>
          </c:spPr>
          <c:marker>
            <c:symbol val="none"/>
          </c:marker>
          <c:val>
            <c:numRef>
              <c:f>Normalår!$M$41:$M$52</c:f>
              <c:numCache>
                <c:formatCode>0.00</c:formatCode>
                <c:ptCount val="12"/>
                <c:pt idx="0">
                  <c:v>1.0461343204653621</c:v>
                </c:pt>
                <c:pt idx="1">
                  <c:v>0.87868397879077431</c:v>
                </c:pt>
                <c:pt idx="2">
                  <c:v>0.83071462900661752</c:v>
                </c:pt>
                <c:pt idx="3">
                  <c:v>1.1385862680516847</c:v>
                </c:pt>
                <c:pt idx="4">
                  <c:v>2.1283331442187676</c:v>
                </c:pt>
                <c:pt idx="5">
                  <c:v>3.1399229781771498</c:v>
                </c:pt>
                <c:pt idx="6">
                  <c:v>14.024896265560164</c:v>
                </c:pt>
                <c:pt idx="7">
                  <c:v>0.9927007299270072</c:v>
                </c:pt>
                <c:pt idx="8">
                  <c:v>1.1382260671166462</c:v>
                </c:pt>
                <c:pt idx="9">
                  <c:v>1.0194250773647517</c:v>
                </c:pt>
                <c:pt idx="10">
                  <c:v>1.0459571432491015</c:v>
                </c:pt>
                <c:pt idx="11">
                  <c:v>1.0500112892300746</c:v>
                </c:pt>
              </c:numCache>
            </c:numRef>
          </c:val>
          <c:smooth val="0"/>
          <c:extLst>
            <c:ext xmlns:c16="http://schemas.microsoft.com/office/drawing/2014/chart" uri="{C3380CC4-5D6E-409C-BE32-E72D297353CC}">
              <c16:uniqueId val="{00000003-BD05-40A9-B050-1C2B749C08AA}"/>
            </c:ext>
          </c:extLst>
        </c:ser>
        <c:ser>
          <c:idx val="5"/>
          <c:order val="4"/>
          <c:tx>
            <c:v>2019</c:v>
          </c:tx>
          <c:spPr>
            <a:ln w="28575" cap="rnd">
              <a:solidFill>
                <a:schemeClr val="accent6"/>
              </a:solidFill>
              <a:round/>
            </a:ln>
            <a:effectLst/>
          </c:spPr>
          <c:marker>
            <c:symbol val="none"/>
          </c:marker>
          <c:val>
            <c:numRef>
              <c:f>Normalår!$M$53:$M$64</c:f>
              <c:numCache>
                <c:formatCode>0.00</c:formatCode>
                <c:ptCount val="12"/>
                <c:pt idx="0">
                  <c:v>0.94734220860070883</c:v>
                </c:pt>
                <c:pt idx="1">
                  <c:v>1.2174657978764831</c:v>
                </c:pt>
                <c:pt idx="2">
                  <c:v>1.1534907597535933</c:v>
                </c:pt>
                <c:pt idx="3">
                  <c:v>1.1024356053968809</c:v>
                </c:pt>
                <c:pt idx="4">
                  <c:v>0.9348118614502865</c:v>
                </c:pt>
                <c:pt idx="5">
                  <c:v>3.9579288025889965</c:v>
                </c:pt>
                <c:pt idx="6">
                  <c:v>0.98946135831381732</c:v>
                </c:pt>
                <c:pt idx="7">
                  <c:v>1.3730074388947928</c:v>
                </c:pt>
                <c:pt idx="8">
                  <c:v>0.99484835895305368</c:v>
                </c:pt>
                <c:pt idx="9">
                  <c:v>1.0522224360207812</c:v>
                </c:pt>
                <c:pt idx="10">
                  <c:v>1.1264700667809231</c:v>
                </c:pt>
                <c:pt idx="11">
                  <c:v>1.1331627680311891</c:v>
                </c:pt>
              </c:numCache>
            </c:numRef>
          </c:val>
          <c:smooth val="0"/>
          <c:extLst>
            <c:ext xmlns:c16="http://schemas.microsoft.com/office/drawing/2014/chart" uri="{C3380CC4-5D6E-409C-BE32-E72D297353CC}">
              <c16:uniqueId val="{00000004-BD05-40A9-B050-1C2B749C08AA}"/>
            </c:ext>
          </c:extLst>
        </c:ser>
        <c:ser>
          <c:idx val="6"/>
          <c:order val="5"/>
          <c:tx>
            <c:v>2020</c:v>
          </c:tx>
          <c:spPr>
            <a:ln w="28575" cap="rnd">
              <a:solidFill>
                <a:schemeClr val="accent1">
                  <a:lumMod val="60000"/>
                </a:schemeClr>
              </a:solidFill>
              <a:round/>
            </a:ln>
            <a:effectLst/>
          </c:spPr>
          <c:marker>
            <c:symbol val="none"/>
          </c:marker>
          <c:val>
            <c:numRef>
              <c:f>Normalår!$M$65:$M$76</c:f>
              <c:numCache>
                <c:formatCode>0.00</c:formatCode>
                <c:ptCount val="12"/>
                <c:pt idx="0">
                  <c:v>1.2803147975561771</c:v>
                </c:pt>
                <c:pt idx="1">
                  <c:v>1.227021794301562</c:v>
                </c:pt>
                <c:pt idx="2">
                  <c:v>1.0782149712092131</c:v>
                </c:pt>
                <c:pt idx="3">
                  <c:v>1.061873417721519</c:v>
                </c:pt>
                <c:pt idx="4">
                  <c:v>0.86465680173327797</c:v>
                </c:pt>
                <c:pt idx="5">
                  <c:v>1.7815003641660596</c:v>
                </c:pt>
                <c:pt idx="6">
                  <c:v>0.67465069860279436</c:v>
                </c:pt>
                <c:pt idx="7">
                  <c:v>1.0793650793650793</c:v>
                </c:pt>
                <c:pt idx="8">
                  <c:v>1.2076861004639903</c:v>
                </c:pt>
                <c:pt idx="9">
                  <c:v>1.2511783279183637</c:v>
                </c:pt>
                <c:pt idx="10">
                  <c:v>1.3053244307481595</c:v>
                </c:pt>
                <c:pt idx="11">
                  <c:v>1.1779083609837644</c:v>
                </c:pt>
              </c:numCache>
            </c:numRef>
          </c:val>
          <c:smooth val="0"/>
          <c:extLst>
            <c:ext xmlns:c16="http://schemas.microsoft.com/office/drawing/2014/chart" uri="{C3380CC4-5D6E-409C-BE32-E72D297353CC}">
              <c16:uniqueId val="{00000005-BD05-40A9-B050-1C2B749C08AA}"/>
            </c:ext>
          </c:extLst>
        </c:ser>
        <c:dLbls>
          <c:showLegendKey val="0"/>
          <c:showVal val="0"/>
          <c:showCatName val="0"/>
          <c:showSerName val="0"/>
          <c:showPercent val="0"/>
          <c:showBubbleSize val="0"/>
        </c:dLbls>
        <c:smooth val="0"/>
        <c:axId val="500641272"/>
        <c:axId val="500642256"/>
      </c:lineChart>
      <c:catAx>
        <c:axId val="5006412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642256"/>
        <c:crosses val="autoZero"/>
        <c:auto val="1"/>
        <c:lblAlgn val="ctr"/>
        <c:lblOffset val="100"/>
        <c:noMultiLvlLbl val="0"/>
      </c:catAx>
      <c:valAx>
        <c:axId val="5006422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6412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600075</xdr:colOff>
      <xdr:row>6</xdr:row>
      <xdr:rowOff>26458</xdr:rowOff>
    </xdr:from>
    <xdr:to>
      <xdr:col>18</xdr:col>
      <xdr:colOff>582437</xdr:colOff>
      <xdr:row>53</xdr:row>
      <xdr:rowOff>137583</xdr:rowOff>
    </xdr:to>
    <xdr:sp macro="" textlink="">
      <xdr:nvSpPr>
        <xdr:cNvPr id="3" name="Rektangel 15">
          <a:extLst>
            <a:ext uri="{FF2B5EF4-FFF2-40B4-BE49-F238E27FC236}">
              <a16:creationId xmlns:a16="http://schemas.microsoft.com/office/drawing/2014/main" id="{61967C0B-7128-4771-9DE4-867E50FFEA5F}"/>
            </a:ext>
          </a:extLst>
        </xdr:cNvPr>
        <xdr:cNvSpPr/>
      </xdr:nvSpPr>
      <xdr:spPr>
        <a:xfrm>
          <a:off x="4441825" y="1285875"/>
          <a:ext cx="7602362" cy="8842375"/>
        </a:xfrm>
        <a:prstGeom prst="rect">
          <a:avLst/>
        </a:prstGeom>
        <a:solidFill>
          <a:srgbClr val="356CC4"/>
        </a:solidFill>
        <a:ln w="9525">
          <a:solidFill>
            <a:schemeClr val="tx1"/>
          </a:solidFill>
        </a:ln>
        <a:effectLst>
          <a:outerShdw blurRad="38100" dist="12700" dir="7200000" sx="102000" sy="102000" algn="tr" rotWithShape="0">
            <a:prstClr val="black">
              <a:alpha val="51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sv-SE" sz="1400" b="1">
              <a:solidFill>
                <a:schemeClr val="bg1"/>
              </a:solidFill>
            </a:rPr>
            <a:t>Om</a:t>
          </a:r>
          <a:r>
            <a:rPr lang="sv-SE" sz="1400" b="1" baseline="0">
              <a:solidFill>
                <a:schemeClr val="bg1"/>
              </a:solidFill>
            </a:rPr>
            <a:t> verktyget</a:t>
          </a:r>
          <a:endParaRPr lang="sv-SE" sz="1400" b="1">
            <a:solidFill>
              <a:schemeClr val="bg1"/>
            </a:solidFill>
          </a:endParaRPr>
        </a:p>
        <a:p>
          <a:pPr algn="l"/>
          <a:r>
            <a:rPr lang="sv-SE" sz="1200" b="0">
              <a:solidFill>
                <a:schemeClr val="bg1"/>
              </a:solidFill>
            </a:rPr>
            <a:t>Detta verktyg </a:t>
          </a:r>
          <a:r>
            <a:rPr lang="sv-SE" sz="1200" b="0" baseline="0">
              <a:solidFill>
                <a:schemeClr val="bg1"/>
              </a:solidFill>
              <a:latin typeface="+mn-lt"/>
              <a:ea typeface="+mn-ea"/>
              <a:cs typeface="+mn-cs"/>
            </a:rPr>
            <a:t>avses att användas för att beräkna primärenergital (EPpet) enligt Boverkets byggregler (BBR25 eller </a:t>
          </a:r>
          <a:r>
            <a:rPr lang="sv-SE" sz="1200" b="0" baseline="0">
              <a:solidFill>
                <a:schemeClr val="lt1"/>
              </a:solidFill>
              <a:effectLst/>
              <a:latin typeface="+mn-lt"/>
              <a:ea typeface="+mn-ea"/>
              <a:cs typeface="+mn-cs"/>
            </a:rPr>
            <a:t>BBR29) </a:t>
          </a:r>
          <a:r>
            <a:rPr lang="sv-SE" sz="1200" b="0" baseline="0">
              <a:solidFill>
                <a:schemeClr val="bg1"/>
              </a:solidFill>
            </a:rPr>
            <a:t>utifrån uppmätta värden. </a:t>
          </a:r>
        </a:p>
        <a:p>
          <a:pPr algn="l"/>
          <a:endParaRPr lang="sv-SE" sz="1200" b="0" baseline="0">
            <a:solidFill>
              <a:schemeClr val="bg1"/>
            </a:solidFill>
          </a:endParaRPr>
        </a:p>
        <a:p>
          <a:pPr algn="l"/>
          <a:r>
            <a:rPr lang="sv-SE" sz="1200" b="0" baseline="0">
              <a:solidFill>
                <a:schemeClr val="bg1"/>
              </a:solidFill>
            </a:rPr>
            <a:t>Den 1 juli 2021 infördes krav på individuell mätning och debitering (IMD) för värme i befintliga flerbostadshus. Kravet gäller för de energimässigt sämsta flerbostadshusen (&gt;180 kWh/m</a:t>
          </a:r>
          <a:r>
            <a:rPr lang="sv-SE" sz="1200" b="0" baseline="30000">
              <a:solidFill>
                <a:schemeClr val="bg1"/>
              </a:solidFill>
            </a:rPr>
            <a:t>2</a:t>
          </a:r>
          <a:r>
            <a:rPr lang="sv-SE" sz="1200" b="0" baseline="0">
              <a:solidFill>
                <a:schemeClr val="bg1"/>
              </a:solidFill>
            </a:rPr>
            <a:t> och år för Jämtlands, Västerbottens eller Norrbottens län och &gt;200 </a:t>
          </a:r>
          <a:r>
            <a:rPr lang="sv-SE" sz="1200" b="0" baseline="0">
              <a:solidFill>
                <a:schemeClr val="lt1"/>
              </a:solidFill>
              <a:effectLst/>
              <a:latin typeface="+mn-lt"/>
              <a:ea typeface="+mn-ea"/>
              <a:cs typeface="+mn-cs"/>
            </a:rPr>
            <a:t>kWh/m</a:t>
          </a:r>
          <a:r>
            <a:rPr lang="sv-SE" sz="1200" b="0" baseline="30000">
              <a:solidFill>
                <a:schemeClr val="lt1"/>
              </a:solidFill>
              <a:effectLst/>
              <a:latin typeface="+mn-lt"/>
              <a:ea typeface="+mn-ea"/>
              <a:cs typeface="+mn-cs"/>
            </a:rPr>
            <a:t>2</a:t>
          </a:r>
          <a:r>
            <a:rPr lang="sv-SE" sz="1200" b="0" baseline="0">
              <a:solidFill>
                <a:schemeClr val="lt1"/>
              </a:solidFill>
              <a:effectLst/>
              <a:latin typeface="+mn-lt"/>
              <a:ea typeface="+mn-ea"/>
              <a:cs typeface="+mn-cs"/>
            </a:rPr>
            <a:t> och år </a:t>
          </a:r>
          <a:r>
            <a:rPr lang="sv-SE" sz="1200" b="0" baseline="0">
              <a:solidFill>
                <a:schemeClr val="bg1"/>
              </a:solidFill>
            </a:rPr>
            <a:t>för övriga landet). Kravet gäller energiprestanda räknat som primärenergital enligt Boverkets Byggregler, BBR25. Verktyget kan användas för att beräkna byggnadens primärenergital för att bedöma om byggnaden omfattas av krav på IMD. </a:t>
          </a:r>
        </a:p>
        <a:p>
          <a:pPr algn="l"/>
          <a:endParaRPr lang="sv-SE" sz="1200" b="0" baseline="0">
            <a:solidFill>
              <a:schemeClr val="bg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sv-SE" sz="1200" b="0" baseline="0">
              <a:solidFill>
                <a:schemeClr val="bg1"/>
              </a:solidFill>
              <a:latin typeface="+mn-lt"/>
              <a:ea typeface="+mn-ea"/>
              <a:cs typeface="+mn-cs"/>
            </a:rPr>
            <a:t>Från den 1 oktober 2021 kommer det att finnas möjlighet att söka energieffektiviseringsstöd för flerbostadshus. Stödet gäller för flerbostadshus som har ett primärenergital större än 100 kWh/m</a:t>
          </a:r>
          <a:r>
            <a:rPr lang="sv-SE" sz="1200" b="0" strike="noStrike" baseline="30000">
              <a:solidFill>
                <a:schemeClr val="bg1"/>
              </a:solidFill>
              <a:latin typeface="+mn-lt"/>
              <a:ea typeface="+mn-ea"/>
              <a:cs typeface="+mn-cs"/>
            </a:rPr>
            <a:t>2</a:t>
          </a:r>
          <a:r>
            <a:rPr lang="sv-SE" sz="1200" b="0" strike="noStrike" baseline="0">
              <a:solidFill>
                <a:schemeClr val="bg1"/>
              </a:solidFill>
              <a:latin typeface="+mn-lt"/>
              <a:ea typeface="+mn-ea"/>
              <a:cs typeface="+mn-cs"/>
            </a:rPr>
            <a:t> och </a:t>
          </a:r>
          <a:r>
            <a:rPr lang="sv-SE" sz="1200" b="0" baseline="0">
              <a:solidFill>
                <a:schemeClr val="bg1"/>
              </a:solidFill>
              <a:latin typeface="+mn-lt"/>
              <a:ea typeface="+mn-ea"/>
              <a:cs typeface="+mn-cs"/>
            </a:rPr>
            <a:t>år och som genomför åtgärder som minskar primärenergitalet med 20 procent.  Kravet gäller energiprestanda räknat som primärenergital enligt Boverkets Byggregler, BBR29.  Verktyget  kan användas för att beräkna byggnadens primärenergital för att bedöma om byggnaden omfattas av stödet. </a:t>
          </a:r>
        </a:p>
        <a:p>
          <a:pPr algn="l"/>
          <a:endParaRPr lang="sv-SE" sz="1200" b="0" baseline="0">
            <a:solidFill>
              <a:schemeClr val="bg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sv-SE" sz="1200" b="0" baseline="0">
              <a:solidFill>
                <a:schemeClr val="bg1"/>
              </a:solidFill>
              <a:latin typeface="+mn-lt"/>
              <a:ea typeface="+mn-ea"/>
              <a:cs typeface="+mn-cs"/>
            </a:rPr>
            <a:t>Beräkning av primärenergital för att fastställa byggnadens energiprestanda baseras på levererad (köpt) energi till byggnaden vid normalt brukande under ett normalår enligt Boverkets föreskrifter BEN (2016:12). </a:t>
          </a:r>
          <a:r>
            <a:rPr lang="sv-SE" sz="1200" b="0" baseline="0">
              <a:solidFill>
                <a:schemeClr val="bg1"/>
              </a:solidFill>
              <a:effectLst/>
              <a:latin typeface="+mn-lt"/>
              <a:ea typeface="+mn-ea"/>
              <a:cs typeface="+mn-cs"/>
            </a:rPr>
            <a:t>Verktyget kan användas för att beräkna byggnadens primärenergital utifrån byggnadens uppmätta energianvändning. Verktyget har funktioner för normalisering av energi till tappvarmvatten, normalisering av energianvändningen på grund av avvikelser i innetemperatur och avvikelser i internlaster (i flerbostadshus) samt normalårskorrigering av den klimatberoende energianvändningen. Korrigering pga. avvikelser i internlaster i lokaler bör göras med dynamisk energiberäkning och är därför inte lämpligt med detta verktyg. </a:t>
          </a:r>
          <a:endParaRPr lang="sv-SE" sz="1200">
            <a:solidFill>
              <a:schemeClr val="bg1"/>
            </a:solidFill>
            <a:effectLst/>
          </a:endParaRPr>
        </a:p>
        <a:p>
          <a:pPr marL="0" indent="0" algn="l"/>
          <a:endParaRPr lang="sv-SE" sz="1200" b="0" baseline="0">
            <a:solidFill>
              <a:schemeClr val="bg1"/>
            </a:solidFill>
            <a:latin typeface="+mn-lt"/>
            <a:ea typeface="+mn-ea"/>
            <a:cs typeface="+mn-cs"/>
          </a:endParaRPr>
        </a:p>
        <a:p>
          <a:pPr marL="0" indent="0" algn="l"/>
          <a:r>
            <a:rPr lang="sv-SE" sz="1200" b="0" baseline="0">
              <a:solidFill>
                <a:schemeClr val="bg1"/>
              </a:solidFill>
              <a:latin typeface="+mn-lt"/>
              <a:ea typeface="+mn-ea"/>
              <a:cs typeface="+mn-cs"/>
            </a:rPr>
            <a:t>Normalårskorrigering baseras på månadsvisa värden enligt graddagsmetoden med klimatfiler från Sveby (normalårsdata SMHI 1990-2020). Korrigering av energi för uppvärmning på grund av avvikelser i innetemperatur hanteras genom att en graddagsbaserad kvot tas fram för uppvärmning till normal innetemperatur respektive uppmätt innetemperatur. </a:t>
          </a:r>
          <a:r>
            <a:rPr lang="sv-SE" sz="1200">
              <a:solidFill>
                <a:schemeClr val="lt1"/>
              </a:solidFill>
              <a:effectLst/>
              <a:latin typeface="+mn-lt"/>
              <a:ea typeface="+mn-ea"/>
              <a:cs typeface="+mn-cs"/>
            </a:rPr>
            <a:t>Resultatet kan skilja sig något från </a:t>
          </a:r>
          <a:r>
            <a:rPr lang="sv-SE" sz="1200" b="0" baseline="0">
              <a:solidFill>
                <a:schemeClr val="bg1"/>
              </a:solidFill>
              <a:latin typeface="+mn-lt"/>
              <a:ea typeface="+mn-ea"/>
              <a:cs typeface="+mn-cs"/>
            </a:rPr>
            <a:t>normalårskorrigierade värden i Boverket databas Gripen för Energideklarationer eftersom metoden </a:t>
          </a:r>
          <a:r>
            <a:rPr lang="sv-SE" sz="1200">
              <a:solidFill>
                <a:schemeClr val="lt1"/>
              </a:solidFill>
              <a:effectLst/>
              <a:latin typeface="+mn-lt"/>
              <a:ea typeface="+mn-ea"/>
              <a:cs typeface="+mn-cs"/>
            </a:rPr>
            <a:t>Energi-index används där.</a:t>
          </a:r>
        </a:p>
        <a:p>
          <a:pPr marL="0" indent="0" algn="l"/>
          <a:endParaRPr lang="sv-SE" sz="1200" b="0" baseline="0">
            <a:solidFill>
              <a:schemeClr val="bg1"/>
            </a:solidFill>
            <a:latin typeface="+mn-lt"/>
            <a:ea typeface="+mn-ea"/>
            <a:cs typeface="+mn-cs"/>
          </a:endParaRPr>
        </a:p>
        <a:p>
          <a:pPr marL="0" indent="0" algn="l"/>
          <a:r>
            <a:rPr lang="sv-SE" sz="1200" b="0" baseline="0">
              <a:solidFill>
                <a:schemeClr val="bg1"/>
              </a:solidFill>
              <a:latin typeface="+mn-lt"/>
              <a:ea typeface="+mn-ea"/>
              <a:cs typeface="+mn-cs"/>
            </a:rPr>
            <a:t>I fliken "Indata och resultat" specificeras information om byggnaden och data som behövs för normalisering av mätvärden och fastställande av energikrav. Här visas beräknad uppmätt specifik energianvändning enligt BBR, normaliserad energianvändning och beräknat primärenergital enligt BBR25 eller BBR29.</a:t>
          </a:r>
        </a:p>
        <a:p>
          <a:pPr marL="0" indent="0" algn="l"/>
          <a:endParaRPr lang="sv-SE" sz="1200" b="0" baseline="0">
            <a:solidFill>
              <a:schemeClr val="bg1"/>
            </a:solidFill>
            <a:latin typeface="+mn-lt"/>
            <a:ea typeface="+mn-ea"/>
            <a:cs typeface="+mn-cs"/>
          </a:endParaRPr>
        </a:p>
        <a:p>
          <a:pPr marL="0" indent="0" algn="l"/>
          <a:r>
            <a:rPr lang="sv-SE" sz="1200" b="0" baseline="0">
              <a:solidFill>
                <a:schemeClr val="bg1"/>
              </a:solidFill>
              <a:latin typeface="+mn-lt"/>
              <a:ea typeface="+mn-ea"/>
              <a:cs typeface="+mn-cs"/>
            </a:rPr>
            <a:t>I fliken "Mätvärden" anges uppmätt energi för uppvärmning, tappvarmvatten, komfortkyla, fastighetsenergi och verksamhetsenergi eller hushållsenergi för en sammanhängande 12-månadersperiod. Energianvändningen ska anges separat för varje energibärare. Även uppmätta representativa innetemperaturer under uppvärmningssäsongen </a:t>
          </a:r>
          <a:r>
            <a:rPr lang="sv-SE" sz="1200" b="0" baseline="0">
              <a:solidFill>
                <a:schemeClr val="bg1"/>
              </a:solidFill>
              <a:effectLst/>
              <a:latin typeface="+mn-lt"/>
              <a:ea typeface="+mn-ea"/>
              <a:cs typeface="+mn-cs"/>
            </a:rPr>
            <a:t>skrivs in</a:t>
          </a:r>
          <a:r>
            <a:rPr lang="sv-SE" sz="1200" b="0" baseline="0">
              <a:solidFill>
                <a:schemeClr val="bg1"/>
              </a:solidFill>
              <a:latin typeface="+mn-lt"/>
              <a:ea typeface="+mn-ea"/>
              <a:cs typeface="+mn-cs"/>
            </a:rPr>
            <a:t> i fliken "Mätvärden". </a:t>
          </a:r>
        </a:p>
        <a:p>
          <a:pPr marL="0" indent="0" algn="l"/>
          <a:endParaRPr lang="sv-SE" sz="1200" b="0" baseline="0">
            <a:solidFill>
              <a:schemeClr val="bg1"/>
            </a:solidFill>
            <a:latin typeface="+mn-lt"/>
            <a:ea typeface="+mn-ea"/>
            <a:cs typeface="+mn-cs"/>
          </a:endParaRPr>
        </a:p>
        <a:p>
          <a:pPr marL="0" indent="0" algn="l"/>
          <a:r>
            <a:rPr lang="sv-SE" sz="1200" b="0" baseline="0">
              <a:solidFill>
                <a:schemeClr val="bg1"/>
              </a:solidFill>
              <a:latin typeface="+mn-lt"/>
              <a:ea typeface="+mn-ea"/>
              <a:cs typeface="+mn-cs"/>
            </a:rPr>
            <a:t>Mätdata som behövs för att normalisera och beräkna en byggnadens energiprestanda baseras på Svebys ”</a:t>
          </a:r>
          <a:r>
            <a:rPr lang="sv-SE" sz="1200" b="0" i="1" baseline="0">
              <a:solidFill>
                <a:schemeClr val="bg1"/>
              </a:solidFill>
              <a:latin typeface="+mn-lt"/>
              <a:ea typeface="+mn-ea"/>
              <a:cs typeface="+mn-cs"/>
            </a:rPr>
            <a:t>Mätanvisningar version 2.0</a:t>
          </a:r>
          <a:r>
            <a:rPr lang="sv-SE" sz="1200" b="0" baseline="0">
              <a:solidFill>
                <a:schemeClr val="bg1"/>
              </a:solidFill>
              <a:latin typeface="+mn-lt"/>
              <a:ea typeface="+mn-ea"/>
              <a:cs typeface="+mn-cs"/>
            </a:rPr>
            <a:t>”. Tänk på att mätuppgifter vid behov bearbetas före normalisering av mätvärden. Mer information om hantering av mätdata finns i Svebys "</a:t>
          </a:r>
          <a:r>
            <a:rPr lang="sv-SE" sz="1200" b="0" i="1" baseline="0">
              <a:solidFill>
                <a:schemeClr val="bg1"/>
              </a:solidFill>
              <a:latin typeface="+mn-lt"/>
              <a:ea typeface="+mn-ea"/>
              <a:cs typeface="+mn-cs"/>
            </a:rPr>
            <a:t>Verifieringsanvisningar version 2.0".</a:t>
          </a:r>
        </a:p>
        <a:p>
          <a:pPr marL="0" indent="0" algn="l"/>
          <a:endParaRPr lang="sv-SE" sz="1200" b="0" i="1" baseline="0">
            <a:solidFill>
              <a:schemeClr val="bg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sv-SE" sz="1200">
              <a:solidFill>
                <a:schemeClr val="lt1"/>
              </a:solidFill>
              <a:effectLst/>
              <a:latin typeface="+mn-lt"/>
              <a:ea typeface="+mn-ea"/>
              <a:cs typeface="+mn-cs"/>
            </a:rPr>
            <a:t>Programmet har utvecklats av CIT Renergy</a:t>
          </a:r>
          <a:r>
            <a:rPr lang="sv-SE" sz="1200" baseline="0">
              <a:solidFill>
                <a:schemeClr val="lt1"/>
              </a:solidFill>
              <a:effectLst/>
              <a:latin typeface="+mn-lt"/>
              <a:ea typeface="+mn-ea"/>
              <a:cs typeface="+mn-cs"/>
            </a:rPr>
            <a:t>  (tidigare namn </a:t>
          </a:r>
          <a:r>
            <a:rPr lang="sv-SE" sz="1200">
              <a:solidFill>
                <a:schemeClr val="lt1"/>
              </a:solidFill>
              <a:effectLst/>
              <a:latin typeface="+mn-lt"/>
              <a:ea typeface="+mn-ea"/>
              <a:cs typeface="+mn-cs"/>
            </a:rPr>
            <a:t>CIT Energy Management) på uppdrag av Energimyndigheten.  </a:t>
          </a:r>
          <a:br>
            <a:rPr lang="sv-SE" sz="1200">
              <a:solidFill>
                <a:schemeClr val="lt1"/>
              </a:solidFill>
              <a:effectLst/>
              <a:latin typeface="+mn-lt"/>
              <a:ea typeface="+mn-ea"/>
              <a:cs typeface="+mn-cs"/>
            </a:rPr>
          </a:br>
          <a:r>
            <a:rPr lang="sv-SE" sz="1200">
              <a:solidFill>
                <a:schemeClr val="lt1"/>
              </a:solidFill>
              <a:effectLst/>
              <a:latin typeface="+mn-lt"/>
              <a:ea typeface="+mn-ea"/>
              <a:cs typeface="+mn-cs"/>
            </a:rPr>
            <a:t>CIT Energy Management tar inte ansvar för mätdata som matas in i programmet,</a:t>
          </a:r>
          <a:r>
            <a:rPr lang="sv-SE" sz="1200" baseline="0">
              <a:solidFill>
                <a:schemeClr val="lt1"/>
              </a:solidFill>
              <a:effectLst/>
              <a:latin typeface="+mn-lt"/>
              <a:ea typeface="+mn-ea"/>
              <a:cs typeface="+mn-cs"/>
            </a:rPr>
            <a:t> </a:t>
          </a:r>
          <a:r>
            <a:rPr lang="sv-SE" sz="1200">
              <a:solidFill>
                <a:schemeClr val="lt1"/>
              </a:solidFill>
              <a:effectLst/>
              <a:latin typeface="+mn-lt"/>
              <a:ea typeface="+mn-ea"/>
              <a:cs typeface="+mn-cs"/>
            </a:rPr>
            <a:t>resultat eller användning av resultat. </a:t>
          </a:r>
        </a:p>
        <a:p>
          <a:pPr marL="0" indent="0" algn="l"/>
          <a:endParaRPr lang="sv-SE" sz="1200" b="0" i="1" baseline="0">
            <a:solidFill>
              <a:schemeClr val="bg1"/>
            </a:solidFill>
            <a:latin typeface="+mn-lt"/>
            <a:ea typeface="+mn-ea"/>
            <a:cs typeface="+mn-cs"/>
          </a:endParaRPr>
        </a:p>
        <a:p>
          <a:pPr marL="0" indent="0" algn="l"/>
          <a:endParaRPr lang="sv-SE" sz="1200" b="0" baseline="0">
            <a:solidFill>
              <a:schemeClr val="bg1"/>
            </a:solidFill>
            <a:latin typeface="+mn-lt"/>
            <a:ea typeface="+mn-ea"/>
            <a:cs typeface="+mn-cs"/>
          </a:endParaRPr>
        </a:p>
        <a:p>
          <a:pPr marL="0" indent="0" algn="l"/>
          <a:endParaRPr lang="sv-SE" sz="1200" b="0" baseline="0">
            <a:solidFill>
              <a:schemeClr val="bg1"/>
            </a:solidFill>
            <a:latin typeface="+mn-lt"/>
            <a:ea typeface="+mn-ea"/>
            <a:cs typeface="+mn-cs"/>
          </a:endParaRPr>
        </a:p>
        <a:p>
          <a:pPr marL="0" indent="0" algn="l"/>
          <a:endParaRPr lang="sv-SE" sz="1200" b="0" baseline="0">
            <a:solidFill>
              <a:schemeClr val="bg1"/>
            </a:solidFill>
            <a:effectLst/>
            <a:latin typeface="+mn-lt"/>
            <a:ea typeface="+mn-ea"/>
            <a:cs typeface="+mn-cs"/>
          </a:endParaRPr>
        </a:p>
      </xdr:txBody>
    </xdr:sp>
    <xdr:clientData/>
  </xdr:twoCellAnchor>
  <xdr:twoCellAnchor editAs="oneCell">
    <xdr:from>
      <xdr:col>0</xdr:col>
      <xdr:colOff>550333</xdr:colOff>
      <xdr:row>3</xdr:row>
      <xdr:rowOff>28223</xdr:rowOff>
    </xdr:from>
    <xdr:to>
      <xdr:col>4</xdr:col>
      <xdr:colOff>576791</xdr:colOff>
      <xdr:row>6</xdr:row>
      <xdr:rowOff>209551</xdr:rowOff>
    </xdr:to>
    <xdr:pic>
      <xdr:nvPicPr>
        <xdr:cNvPr id="2" name="Bildobjekt 1">
          <a:extLst>
            <a:ext uri="{FF2B5EF4-FFF2-40B4-BE49-F238E27FC236}">
              <a16:creationId xmlns:a16="http://schemas.microsoft.com/office/drawing/2014/main" id="{376150F0-E10D-407B-2BEE-9670462B3A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333" y="691445"/>
          <a:ext cx="2143125"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412744</xdr:colOff>
      <xdr:row>2</xdr:row>
      <xdr:rowOff>130971</xdr:rowOff>
    </xdr:from>
    <xdr:to>
      <xdr:col>8</xdr:col>
      <xdr:colOff>87842</xdr:colOff>
      <xdr:row>10</xdr:row>
      <xdr:rowOff>179917</xdr:rowOff>
    </xdr:to>
    <xdr:sp macro="" textlink="">
      <xdr:nvSpPr>
        <xdr:cNvPr id="11" name="Rektangel 15">
          <a:extLst>
            <a:ext uri="{FF2B5EF4-FFF2-40B4-BE49-F238E27FC236}">
              <a16:creationId xmlns:a16="http://schemas.microsoft.com/office/drawing/2014/main" id="{9EEA1706-488B-4192-A50E-94DC276E2AE8}"/>
            </a:ext>
          </a:extLst>
        </xdr:cNvPr>
        <xdr:cNvSpPr/>
      </xdr:nvSpPr>
      <xdr:spPr>
        <a:xfrm>
          <a:off x="6434661" y="554304"/>
          <a:ext cx="4839764" cy="1689363"/>
        </a:xfrm>
        <a:prstGeom prst="rect">
          <a:avLst/>
        </a:prstGeom>
        <a:solidFill>
          <a:srgbClr val="356CC4"/>
        </a:solidFill>
        <a:ln w="9525">
          <a:solidFill>
            <a:schemeClr val="tx1"/>
          </a:solidFill>
        </a:ln>
        <a:effectLst>
          <a:outerShdw blurRad="38100" dist="12700" dir="7200000" sx="102000" sy="102000" algn="tr" rotWithShape="0">
            <a:prstClr val="black">
              <a:alpha val="51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1200" b="0" baseline="0">
              <a:solidFill>
                <a:schemeClr val="bg1"/>
              </a:solidFill>
              <a:latin typeface="+mn-lt"/>
              <a:ea typeface="+mn-ea"/>
              <a:cs typeface="+mn-cs"/>
            </a:rPr>
            <a:t>I denna flik specificeras information om byggnaden och data som behövs för normalisering av mätvärden och fastställande av energikrav. Nedan visas  beräknad uppmätt specifik energianvändning enligt BBR</a:t>
          </a:r>
          <a:r>
            <a:rPr lang="sv-SE" sz="1100" b="0" baseline="0">
              <a:solidFill>
                <a:schemeClr val="lt1"/>
              </a:solidFill>
              <a:effectLst/>
              <a:latin typeface="+mn-lt"/>
              <a:ea typeface="+mn-ea"/>
              <a:cs typeface="+mn-cs"/>
            </a:rPr>
            <a:t>, </a:t>
          </a:r>
          <a:r>
            <a:rPr lang="sv-SE" sz="1200" b="0" baseline="0">
              <a:solidFill>
                <a:schemeClr val="lt1"/>
              </a:solidFill>
              <a:effectLst/>
              <a:latin typeface="+mn-lt"/>
              <a:ea typeface="+mn-ea"/>
              <a:cs typeface="+mn-cs"/>
            </a:rPr>
            <a:t>normaliserad energianvändning, beräknat primärenergital enligt BBR25 eller BBR29 och om byggnaden omfattas av krav på IMD värme.  </a:t>
          </a:r>
          <a:endParaRPr lang="sv-SE" sz="1200" b="0" baseline="0">
            <a:solidFill>
              <a:schemeClr val="bg1"/>
            </a:solidFill>
            <a:latin typeface="+mn-lt"/>
            <a:ea typeface="+mn-ea"/>
            <a:cs typeface="+mn-cs"/>
          </a:endParaRPr>
        </a:p>
        <a:p>
          <a:pPr marL="0" indent="0" algn="l"/>
          <a:endParaRPr lang="sv-SE" sz="1200" b="0" baseline="0">
            <a:solidFill>
              <a:schemeClr val="bg1"/>
            </a:solidFill>
            <a:latin typeface="+mn-lt"/>
            <a:ea typeface="+mn-ea"/>
            <a:cs typeface="+mn-cs"/>
          </a:endParaRPr>
        </a:p>
        <a:p>
          <a:pPr marL="0" indent="0" algn="l"/>
          <a:r>
            <a:rPr lang="sv-SE" sz="1200" b="0" baseline="0">
              <a:solidFill>
                <a:schemeClr val="bg1"/>
              </a:solidFill>
              <a:latin typeface="+mn-lt"/>
              <a:ea typeface="+mn-ea"/>
              <a:cs typeface="+mn-cs"/>
            </a:rPr>
            <a:t>OBS! Endast vita celler fylls i. Gråa celler beräknas eller länkas automatiskt. Hjälptexter finns i kommentars rutor vid vita rutor där indata matas in</a:t>
          </a:r>
          <a:r>
            <a:rPr lang="sv-SE" sz="1100" b="0" baseline="0">
              <a:solidFill>
                <a:schemeClr val="lt1"/>
              </a:solidFill>
              <a:effectLst/>
              <a:latin typeface="+mn-lt"/>
              <a:ea typeface="+mn-ea"/>
              <a:cs typeface="+mn-cs"/>
            </a:rPr>
            <a:t>. </a:t>
          </a:r>
          <a:endParaRPr lang="sv-SE" sz="1200" b="0" baseline="0">
            <a:solidFill>
              <a:schemeClr val="bg1"/>
            </a:solidFill>
            <a:latin typeface="+mn-lt"/>
            <a:ea typeface="+mn-ea"/>
            <a:cs typeface="+mn-cs"/>
          </a:endParaRPr>
        </a:p>
        <a:p>
          <a:pPr marL="0" indent="0" algn="l"/>
          <a:endParaRPr lang="sv-SE" sz="1100" b="0" baseline="0">
            <a:solidFill>
              <a:schemeClr val="bg1"/>
            </a:solidFill>
            <a:latin typeface="+mn-lt"/>
            <a:ea typeface="+mn-ea"/>
            <a:cs typeface="+mn-cs"/>
          </a:endParaRPr>
        </a:p>
        <a:p>
          <a:pPr marL="0" indent="0" algn="l"/>
          <a:endParaRPr lang="sv-SE" sz="1100" b="0" baseline="0">
            <a:solidFill>
              <a:schemeClr val="bg1"/>
            </a:solidFill>
            <a:latin typeface="+mn-lt"/>
            <a:ea typeface="+mn-ea"/>
            <a:cs typeface="+mn-cs"/>
          </a:endParaRPr>
        </a:p>
        <a:p>
          <a:pPr marL="0" indent="0" algn="l"/>
          <a:endParaRPr lang="sv-SE" sz="1100" b="0" baseline="0">
            <a:solidFill>
              <a:schemeClr val="bg1"/>
            </a:solidFill>
            <a:latin typeface="+mn-lt"/>
            <a:ea typeface="+mn-ea"/>
            <a:cs typeface="+mn-cs"/>
          </a:endParaRPr>
        </a:p>
        <a:p>
          <a:pPr marL="0" indent="0" algn="l"/>
          <a:endParaRPr lang="sv-SE" sz="1100" b="0" baseline="0">
            <a:solidFill>
              <a:schemeClr val="bg1"/>
            </a:solidFill>
            <a:latin typeface="+mn-lt"/>
            <a:ea typeface="+mn-ea"/>
            <a:cs typeface="+mn-cs"/>
          </a:endParaRPr>
        </a:p>
        <a:p>
          <a:pPr marL="0" indent="0" algn="l"/>
          <a:endParaRPr lang="sv-SE" sz="1100" b="0" baseline="0">
            <a:solidFill>
              <a:schemeClr val="bg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236009</xdr:colOff>
      <xdr:row>2</xdr:row>
      <xdr:rowOff>161926</xdr:rowOff>
    </xdr:from>
    <xdr:to>
      <xdr:col>8</xdr:col>
      <xdr:colOff>666750</xdr:colOff>
      <xdr:row>7</xdr:row>
      <xdr:rowOff>87841</xdr:rowOff>
    </xdr:to>
    <xdr:sp macro="" textlink="">
      <xdr:nvSpPr>
        <xdr:cNvPr id="2" name="Rektangel 15">
          <a:extLst>
            <a:ext uri="{FF2B5EF4-FFF2-40B4-BE49-F238E27FC236}">
              <a16:creationId xmlns:a16="http://schemas.microsoft.com/office/drawing/2014/main" id="{86DE19EC-1001-4E77-850D-CE25B63A7225}"/>
            </a:ext>
          </a:extLst>
        </xdr:cNvPr>
        <xdr:cNvSpPr/>
      </xdr:nvSpPr>
      <xdr:spPr>
        <a:xfrm>
          <a:off x="236009" y="648759"/>
          <a:ext cx="9638241" cy="1248832"/>
        </a:xfrm>
        <a:prstGeom prst="rect">
          <a:avLst/>
        </a:prstGeom>
        <a:solidFill>
          <a:srgbClr val="356CC4"/>
        </a:solidFill>
        <a:ln w="9525">
          <a:solidFill>
            <a:schemeClr val="tx1"/>
          </a:solidFill>
        </a:ln>
        <a:effectLst>
          <a:outerShdw blurRad="38100" dist="12700" dir="7200000" sx="102000" sy="102000" algn="tr" rotWithShape="0">
            <a:prstClr val="black">
              <a:alpha val="51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sv-SE" sz="1200" b="0" baseline="0">
              <a:solidFill>
                <a:schemeClr val="bg1"/>
              </a:solidFill>
              <a:latin typeface="+mn-lt"/>
              <a:ea typeface="+mn-ea"/>
              <a:cs typeface="+mn-cs"/>
            </a:rPr>
            <a:t>I denna flik anges byggnadens uppmätta energianvändning och annan tillgänglig data som behövs för normalisering av mätvärden och beräkning av byggnadens primärenergital. Beroende på hur mätsystemet är uppbyggd anges uppmätt energi för uppvärmning, tappvarmvatten, komfortkyla, fastighetsenergi och hushållsenergi för respektive energipost för en sammanhängande 12-månadersperiod. </a:t>
          </a:r>
        </a:p>
        <a:p>
          <a:pPr marL="0" indent="0" algn="l"/>
          <a:endParaRPr lang="sv-SE" sz="1200" b="0" baseline="0">
            <a:solidFill>
              <a:schemeClr val="bg1"/>
            </a:solidFill>
            <a:latin typeface="+mn-lt"/>
            <a:ea typeface="+mn-ea"/>
            <a:cs typeface="+mn-cs"/>
          </a:endParaRPr>
        </a:p>
        <a:p>
          <a:pPr marL="0" indent="0" algn="l"/>
          <a:r>
            <a:rPr lang="sv-SE" sz="1200" b="0" baseline="0">
              <a:solidFill>
                <a:schemeClr val="bg1"/>
              </a:solidFill>
              <a:latin typeface="+mn-lt"/>
              <a:ea typeface="+mn-ea"/>
              <a:cs typeface="+mn-cs"/>
            </a:rPr>
            <a:t>OBS! Endast vita celler fylls i. Gråa celler beräknas eller länkas automatiskt. Många</a:t>
          </a:r>
          <a:r>
            <a:rPr lang="sv-SE" sz="1200" b="0" baseline="0">
              <a:solidFill>
                <a:srgbClr val="FF0000"/>
              </a:solidFill>
              <a:latin typeface="+mn-lt"/>
              <a:ea typeface="+mn-ea"/>
              <a:cs typeface="+mn-cs"/>
            </a:rPr>
            <a:t> </a:t>
          </a:r>
          <a:r>
            <a:rPr lang="sv-SE" sz="1200" b="0" baseline="0">
              <a:solidFill>
                <a:schemeClr val="bg1"/>
              </a:solidFill>
              <a:latin typeface="+mn-lt"/>
              <a:ea typeface="+mn-ea"/>
              <a:cs typeface="+mn-cs"/>
            </a:rPr>
            <a:t>av de vita cellerna har rullgardinsmenyer där energiposten preciseras. Vid varje energipost finns förklarande text och hjälptexter i kommentars rutor vid vita rutor där indata matas in. </a:t>
          </a:r>
        </a:p>
        <a:p>
          <a:pPr marL="0" indent="0" algn="l"/>
          <a:endParaRPr lang="sv-SE" sz="1100" b="0" baseline="0">
            <a:solidFill>
              <a:schemeClr val="bg1"/>
            </a:solidFill>
            <a:latin typeface="+mn-lt"/>
            <a:ea typeface="+mn-ea"/>
            <a:cs typeface="+mn-cs"/>
          </a:endParaRPr>
        </a:p>
        <a:p>
          <a:pPr marL="0" indent="0" algn="l"/>
          <a:endParaRPr lang="sv-SE" sz="1100" b="0" baseline="0">
            <a:solidFill>
              <a:schemeClr val="bg1"/>
            </a:solidFill>
            <a:latin typeface="+mn-lt"/>
            <a:ea typeface="+mn-ea"/>
            <a:cs typeface="+mn-cs"/>
          </a:endParaRPr>
        </a:p>
        <a:p>
          <a:pPr marL="0" indent="0" algn="l"/>
          <a:endParaRPr lang="sv-SE" sz="1100" b="0" baseline="0">
            <a:solidFill>
              <a:schemeClr val="bg1"/>
            </a:solidFill>
            <a:latin typeface="+mn-lt"/>
            <a:ea typeface="+mn-ea"/>
            <a:cs typeface="+mn-cs"/>
          </a:endParaRPr>
        </a:p>
        <a:p>
          <a:pPr marL="0" indent="0" algn="l"/>
          <a:endParaRPr lang="sv-SE" sz="1100" b="0" baseline="0">
            <a:solidFill>
              <a:schemeClr val="bg1"/>
            </a:solidFill>
            <a:latin typeface="+mn-lt"/>
            <a:ea typeface="+mn-ea"/>
            <a:cs typeface="+mn-cs"/>
          </a:endParaRPr>
        </a:p>
        <a:p>
          <a:pPr marL="0" indent="0" algn="l"/>
          <a:endParaRPr lang="sv-SE" sz="1100" b="0" baseline="0">
            <a:solidFill>
              <a:schemeClr val="bg1"/>
            </a:solidFill>
            <a:effectLst/>
            <a:latin typeface="+mn-lt"/>
            <a:ea typeface="+mn-ea"/>
            <a:cs typeface="+mn-cs"/>
          </a:endParaRPr>
        </a:p>
      </xdr:txBody>
    </xdr:sp>
    <xdr:clientData/>
  </xdr:twoCellAnchor>
  <xdr:twoCellAnchor>
    <xdr:from>
      <xdr:col>0</xdr:col>
      <xdr:colOff>237066</xdr:colOff>
      <xdr:row>9</xdr:row>
      <xdr:rowOff>95250</xdr:rowOff>
    </xdr:from>
    <xdr:to>
      <xdr:col>3</xdr:col>
      <xdr:colOff>0</xdr:colOff>
      <xdr:row>25</xdr:row>
      <xdr:rowOff>148168</xdr:rowOff>
    </xdr:to>
    <xdr:sp macro="" textlink="">
      <xdr:nvSpPr>
        <xdr:cNvPr id="3" name="Rektangel 15">
          <a:extLst>
            <a:ext uri="{FF2B5EF4-FFF2-40B4-BE49-F238E27FC236}">
              <a16:creationId xmlns:a16="http://schemas.microsoft.com/office/drawing/2014/main" id="{2729FA62-67C5-437F-BE85-88D764E9B0B0}"/>
            </a:ext>
          </a:extLst>
        </xdr:cNvPr>
        <xdr:cNvSpPr/>
      </xdr:nvSpPr>
      <xdr:spPr>
        <a:xfrm>
          <a:off x="237066" y="2413000"/>
          <a:ext cx="5054601" cy="3862918"/>
        </a:xfrm>
        <a:prstGeom prst="rect">
          <a:avLst/>
        </a:prstGeom>
        <a:solidFill>
          <a:srgbClr val="356CC4"/>
        </a:solidFill>
        <a:ln w="9525">
          <a:solidFill>
            <a:schemeClr val="tx1"/>
          </a:solidFill>
        </a:ln>
        <a:effectLst>
          <a:outerShdw blurRad="38100" dist="12700" dir="7200000" sx="102000" sy="102000" algn="tr" rotWithShape="0">
            <a:prstClr val="black">
              <a:alpha val="51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sv-SE" sz="1200" b="0" baseline="0">
              <a:solidFill>
                <a:schemeClr val="bg1"/>
              </a:solidFill>
              <a:latin typeface="+mn-lt"/>
              <a:ea typeface="+mn-ea"/>
              <a:cs typeface="+mn-cs"/>
            </a:rPr>
            <a:t>För verifiering av en byggnads energianvändning enligt Boverkets regler behövs mätdata separerat för levererad energi till uppvärmning, tappvarmvatten, komfortkyla, fastighetsenergi och hushållsenergi. Mätvärdena behöver också anges separat för respektive energibärare (energikälla), exempelvis el, fjärrvärme, biobränsle, gas, osv.  Dock finns inte alltid efterfrågade mätare i befintliga byggnader. Därav finns schablonuträkningar som kan användas beroende av vilka data som finns att tillgå. </a:t>
          </a:r>
        </a:p>
        <a:p>
          <a:pPr marL="0" indent="0" algn="l"/>
          <a:endParaRPr lang="sv-SE" sz="1200" b="0" baseline="0">
            <a:solidFill>
              <a:schemeClr val="bg1"/>
            </a:solidFill>
            <a:latin typeface="+mn-lt"/>
            <a:ea typeface="+mn-ea"/>
            <a:cs typeface="+mn-cs"/>
          </a:endParaRPr>
        </a:p>
        <a:p>
          <a:pPr marL="0" indent="0" algn="l"/>
          <a:r>
            <a:rPr lang="sv-SE" sz="1200" b="0" baseline="0">
              <a:solidFill>
                <a:schemeClr val="bg1"/>
              </a:solidFill>
              <a:latin typeface="+mn-lt"/>
              <a:ea typeface="+mn-ea"/>
              <a:cs typeface="+mn-cs"/>
            </a:rPr>
            <a:t>Hur mätsystemet är uppbyggt i den aktuella byggnaden behöver specificeras innan uppmätta värden för olika energiposter fylls i. Beroende på mätarnas placering mäter de antigen hur mycket energi som levereras till byggnaden så kallad köpt energi eller hur mycket energi som produceras av energiproduktionssystemet.  Detta ska anges under "Mätpunkt för mätning" genom val i rullgardinsmenyn. Även årsverkningsgrad för produktion av energi ska anges för vissa energiposter. Informationen används för beräkning av levererad energi om mätdata anges som producerad energi och för normalisering av energianvändningen. Om det inte går att få fram uppgifter om årsverkningsgraden kan schablonvärden användas som baseras på tabell 3:2 i Boverkets föreskrifter BFS 2017:6 BEN 2. </a:t>
          </a:r>
        </a:p>
        <a:p>
          <a:pPr marL="0" indent="0" algn="l"/>
          <a:endParaRPr lang="sv-SE" sz="1200" b="0" baseline="0">
            <a:solidFill>
              <a:schemeClr val="bg1"/>
            </a:solidFill>
            <a:latin typeface="+mn-lt"/>
            <a:ea typeface="+mn-ea"/>
            <a:cs typeface="+mn-cs"/>
          </a:endParaRPr>
        </a:p>
        <a:p>
          <a:pPr marL="0" indent="0" algn="l"/>
          <a:endParaRPr lang="sv-SE" sz="1200" b="0" baseline="0">
            <a:solidFill>
              <a:schemeClr val="bg1"/>
            </a:solidFill>
            <a:latin typeface="+mn-lt"/>
            <a:ea typeface="+mn-ea"/>
            <a:cs typeface="+mn-cs"/>
          </a:endParaRPr>
        </a:p>
        <a:p>
          <a:pPr marL="0" indent="0" algn="l"/>
          <a:endParaRPr lang="sv-SE" sz="1200" b="0" baseline="0">
            <a:solidFill>
              <a:schemeClr val="bg1"/>
            </a:solidFill>
            <a:latin typeface="+mn-lt"/>
            <a:ea typeface="+mn-ea"/>
            <a:cs typeface="+mn-cs"/>
          </a:endParaRPr>
        </a:p>
        <a:p>
          <a:pPr marL="0" indent="0" algn="l"/>
          <a:endParaRPr lang="sv-SE" sz="1200" b="0" baseline="0">
            <a:solidFill>
              <a:schemeClr val="bg1"/>
            </a:solidFill>
            <a:effectLst/>
            <a:latin typeface="+mn-lt"/>
            <a:ea typeface="+mn-ea"/>
            <a:cs typeface="+mn-cs"/>
          </a:endParaRPr>
        </a:p>
      </xdr:txBody>
    </xdr:sp>
    <xdr:clientData/>
  </xdr:twoCellAnchor>
  <xdr:twoCellAnchor>
    <xdr:from>
      <xdr:col>4</xdr:col>
      <xdr:colOff>341840</xdr:colOff>
      <xdr:row>97</xdr:row>
      <xdr:rowOff>28574</xdr:rowOff>
    </xdr:from>
    <xdr:to>
      <xdr:col>8</xdr:col>
      <xdr:colOff>1068916</xdr:colOff>
      <xdr:row>102</xdr:row>
      <xdr:rowOff>31749</xdr:rowOff>
    </xdr:to>
    <xdr:sp macro="" textlink="">
      <xdr:nvSpPr>
        <xdr:cNvPr id="4" name="Rektangel 15">
          <a:extLst>
            <a:ext uri="{FF2B5EF4-FFF2-40B4-BE49-F238E27FC236}">
              <a16:creationId xmlns:a16="http://schemas.microsoft.com/office/drawing/2014/main" id="{60A02BA9-811A-4C15-99B0-A8DC8124BBB3}"/>
            </a:ext>
          </a:extLst>
        </xdr:cNvPr>
        <xdr:cNvSpPr/>
      </xdr:nvSpPr>
      <xdr:spPr>
        <a:xfrm>
          <a:off x="5876923" y="19565407"/>
          <a:ext cx="4833410" cy="1061509"/>
        </a:xfrm>
        <a:prstGeom prst="rect">
          <a:avLst/>
        </a:prstGeom>
        <a:solidFill>
          <a:srgbClr val="356CC4"/>
        </a:solidFill>
        <a:ln w="9525">
          <a:solidFill>
            <a:schemeClr val="tx1"/>
          </a:solidFill>
        </a:ln>
        <a:effectLst>
          <a:outerShdw blurRad="38100" dist="12700" dir="7200000" sx="102000" sy="102000" algn="tr" rotWithShape="0">
            <a:prstClr val="black">
              <a:alpha val="51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200" b="0" baseline="0">
              <a:solidFill>
                <a:schemeClr val="lt1"/>
              </a:solidFill>
              <a:effectLst/>
              <a:latin typeface="+mn-lt"/>
              <a:ea typeface="+mn-ea"/>
              <a:cs typeface="+mn-cs"/>
            </a:rPr>
            <a:t>I tabeller nedan ska uppmätt energi för uppvärmning, tappvarmvatten, komfortkyla, fastighetsenergi och hushållsenergi specificeras separat för respektive energipost för en sammanhängande 12-månadersperiod. </a:t>
          </a:r>
          <a:r>
            <a:rPr lang="sv-SE" sz="1200" b="0">
              <a:solidFill>
                <a:schemeClr val="lt1"/>
              </a:solidFill>
              <a:effectLst/>
              <a:latin typeface="+mn-lt"/>
              <a:ea typeface="+mn-ea"/>
              <a:cs typeface="+mn-cs"/>
            </a:rPr>
            <a:t>Mätvärden</a:t>
          </a:r>
          <a:r>
            <a:rPr lang="sv-SE" sz="1200" b="0" baseline="0">
              <a:solidFill>
                <a:schemeClr val="lt1"/>
              </a:solidFill>
              <a:effectLst/>
              <a:latin typeface="+mn-lt"/>
              <a:ea typeface="+mn-ea"/>
              <a:cs typeface="+mn-cs"/>
            </a:rPr>
            <a:t> </a:t>
          </a:r>
          <a:r>
            <a:rPr lang="sv-SE" sz="1200" b="0">
              <a:solidFill>
                <a:schemeClr val="lt1"/>
              </a:solidFill>
              <a:effectLst/>
              <a:latin typeface="+mn-lt"/>
              <a:ea typeface="+mn-ea"/>
              <a:cs typeface="+mn-cs"/>
            </a:rPr>
            <a:t>fördelas separat för respektive energibärare</a:t>
          </a:r>
          <a:r>
            <a:rPr lang="sv-SE" sz="1200" b="0" baseline="0">
              <a:solidFill>
                <a:schemeClr val="lt1"/>
              </a:solidFill>
              <a:effectLst/>
              <a:latin typeface="+mn-lt"/>
              <a:ea typeface="+mn-ea"/>
              <a:cs typeface="+mn-cs"/>
            </a:rPr>
            <a:t> </a:t>
          </a:r>
          <a:r>
            <a:rPr lang="sv-SE" sz="1200" b="0">
              <a:solidFill>
                <a:schemeClr val="lt1"/>
              </a:solidFill>
              <a:effectLst/>
              <a:latin typeface="+mn-lt"/>
              <a:ea typeface="+mn-ea"/>
              <a:cs typeface="+mn-cs"/>
            </a:rPr>
            <a:t>enligt systemvalet</a:t>
          </a:r>
          <a:r>
            <a:rPr lang="sv-SE" sz="1200" b="0" baseline="0">
              <a:solidFill>
                <a:schemeClr val="lt1"/>
              </a:solidFill>
              <a:effectLst/>
              <a:latin typeface="+mn-lt"/>
              <a:ea typeface="+mn-ea"/>
              <a:cs typeface="+mn-cs"/>
            </a:rPr>
            <a:t> som gjordes ovan under Mätsystem.</a:t>
          </a:r>
          <a:endParaRPr lang="sv-SE" sz="1200">
            <a:effectLst/>
          </a:endParaRPr>
        </a:p>
        <a:p>
          <a:pPr marL="0" indent="0" algn="l"/>
          <a:endParaRPr lang="sv-SE" sz="1200" b="0" baseline="0">
            <a:solidFill>
              <a:schemeClr val="bg1"/>
            </a:solidFill>
            <a:latin typeface="+mn-lt"/>
            <a:ea typeface="+mn-ea"/>
            <a:cs typeface="+mn-cs"/>
          </a:endParaRPr>
        </a:p>
        <a:p>
          <a:pPr marL="0" indent="0" algn="l"/>
          <a:endParaRPr lang="sv-SE" sz="1200" b="0" baseline="0">
            <a:solidFill>
              <a:schemeClr val="bg1"/>
            </a:solidFill>
            <a:latin typeface="+mn-lt"/>
            <a:ea typeface="+mn-ea"/>
            <a:cs typeface="+mn-cs"/>
          </a:endParaRPr>
        </a:p>
        <a:p>
          <a:pPr marL="0" indent="0" algn="l"/>
          <a:endParaRPr lang="sv-SE" sz="1200" b="0" baseline="0">
            <a:solidFill>
              <a:schemeClr val="bg1"/>
            </a:solidFill>
            <a:effectLst/>
            <a:latin typeface="+mn-lt"/>
            <a:ea typeface="+mn-ea"/>
            <a:cs typeface="+mn-cs"/>
          </a:endParaRPr>
        </a:p>
        <a:p>
          <a:pPr marL="0" indent="0" algn="l"/>
          <a:endParaRPr lang="sv-SE" sz="1200" b="0" baseline="0">
            <a:solidFill>
              <a:schemeClr val="bg1"/>
            </a:solidFill>
            <a:latin typeface="+mn-lt"/>
            <a:ea typeface="+mn-ea"/>
            <a:cs typeface="+mn-cs"/>
          </a:endParaRPr>
        </a:p>
      </xdr:txBody>
    </xdr:sp>
    <xdr:clientData/>
  </xdr:twoCellAnchor>
  <xdr:twoCellAnchor editAs="oneCell">
    <xdr:from>
      <xdr:col>3</xdr:col>
      <xdr:colOff>6352</xdr:colOff>
      <xdr:row>217</xdr:row>
      <xdr:rowOff>150965</xdr:rowOff>
    </xdr:from>
    <xdr:to>
      <xdr:col>6</xdr:col>
      <xdr:colOff>1524003</xdr:colOff>
      <xdr:row>229</xdr:row>
      <xdr:rowOff>6692</xdr:rowOff>
    </xdr:to>
    <xdr:pic>
      <xdr:nvPicPr>
        <xdr:cNvPr id="8" name="Graphic 7">
          <a:extLst>
            <a:ext uri="{FF2B5EF4-FFF2-40B4-BE49-F238E27FC236}">
              <a16:creationId xmlns:a16="http://schemas.microsoft.com/office/drawing/2014/main" id="{17815A6C-E932-492A-94F8-B4472A724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98019" y="45489965"/>
          <a:ext cx="3475567" cy="2395727"/>
        </a:xfrm>
        <a:prstGeom prst="rect">
          <a:avLst/>
        </a:prstGeom>
      </xdr:spPr>
    </xdr:pic>
    <xdr:clientData/>
  </xdr:twoCellAnchor>
  <xdr:twoCellAnchor editAs="oneCell">
    <xdr:from>
      <xdr:col>0</xdr:col>
      <xdr:colOff>0</xdr:colOff>
      <xdr:row>163</xdr:row>
      <xdr:rowOff>190501</xdr:rowOff>
    </xdr:from>
    <xdr:to>
      <xdr:col>2</xdr:col>
      <xdr:colOff>22147</xdr:colOff>
      <xdr:row>173</xdr:row>
      <xdr:rowOff>103151</xdr:rowOff>
    </xdr:to>
    <xdr:pic>
      <xdr:nvPicPr>
        <xdr:cNvPr id="12" name="Graphic 11">
          <a:extLst>
            <a:ext uri="{FF2B5EF4-FFF2-40B4-BE49-F238E27FC236}">
              <a16:creationId xmlns:a16="http://schemas.microsoft.com/office/drawing/2014/main" id="{89006756-A8BD-4895-B888-0F2EB424ADA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33771418"/>
          <a:ext cx="3144230" cy="2032491"/>
        </a:xfrm>
        <a:prstGeom prst="rect">
          <a:avLst/>
        </a:prstGeom>
      </xdr:spPr>
    </xdr:pic>
    <xdr:clientData/>
  </xdr:twoCellAnchor>
  <xdr:twoCellAnchor editAs="oneCell">
    <xdr:from>
      <xdr:col>0</xdr:col>
      <xdr:colOff>0</xdr:colOff>
      <xdr:row>146</xdr:row>
      <xdr:rowOff>49741</xdr:rowOff>
    </xdr:from>
    <xdr:to>
      <xdr:col>2</xdr:col>
      <xdr:colOff>281</xdr:colOff>
      <xdr:row>155</xdr:row>
      <xdr:rowOff>114507</xdr:rowOff>
    </xdr:to>
    <xdr:pic>
      <xdr:nvPicPr>
        <xdr:cNvPr id="14" name="Graphic 13">
          <a:extLst>
            <a:ext uri="{FF2B5EF4-FFF2-40B4-BE49-F238E27FC236}">
              <a16:creationId xmlns:a16="http://schemas.microsoft.com/office/drawing/2014/main" id="{E9DBCC05-BBA4-41CB-9525-B42F11AF35A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30032324"/>
          <a:ext cx="3044048" cy="1969766"/>
        </a:xfrm>
        <a:prstGeom prst="rect">
          <a:avLst/>
        </a:prstGeom>
      </xdr:spPr>
    </xdr:pic>
    <xdr:clientData/>
  </xdr:twoCellAnchor>
  <xdr:twoCellAnchor editAs="oneCell">
    <xdr:from>
      <xdr:col>0</xdr:col>
      <xdr:colOff>0</xdr:colOff>
      <xdr:row>185</xdr:row>
      <xdr:rowOff>22150</xdr:rowOff>
    </xdr:from>
    <xdr:to>
      <xdr:col>2</xdr:col>
      <xdr:colOff>334104</xdr:colOff>
      <xdr:row>195</xdr:row>
      <xdr:rowOff>143932</xdr:rowOff>
    </xdr:to>
    <xdr:pic>
      <xdr:nvPicPr>
        <xdr:cNvPr id="16" name="Graphic 15">
          <a:extLst>
            <a:ext uri="{FF2B5EF4-FFF2-40B4-BE49-F238E27FC236}">
              <a16:creationId xmlns:a16="http://schemas.microsoft.com/office/drawing/2014/main" id="{FDF6A9A4-AA10-4593-B5AD-883778F5EF4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38259733"/>
          <a:ext cx="3453012" cy="2235275"/>
        </a:xfrm>
        <a:prstGeom prst="rect">
          <a:avLst/>
        </a:prstGeom>
      </xdr:spPr>
    </xdr:pic>
    <xdr:clientData/>
  </xdr:twoCellAnchor>
  <xdr:twoCellAnchor editAs="oneCell">
    <xdr:from>
      <xdr:col>0</xdr:col>
      <xdr:colOff>0</xdr:colOff>
      <xdr:row>126</xdr:row>
      <xdr:rowOff>179916</xdr:rowOff>
    </xdr:from>
    <xdr:to>
      <xdr:col>2</xdr:col>
      <xdr:colOff>39052</xdr:colOff>
      <xdr:row>136</xdr:row>
      <xdr:rowOff>113942</xdr:rowOff>
    </xdr:to>
    <xdr:pic>
      <xdr:nvPicPr>
        <xdr:cNvPr id="18" name="Graphic 17">
          <a:extLst>
            <a:ext uri="{FF2B5EF4-FFF2-40B4-BE49-F238E27FC236}">
              <a16:creationId xmlns:a16="http://schemas.microsoft.com/office/drawing/2014/main" id="{6F67A4D7-CD08-4D1C-AA0A-D09351DC853D}"/>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0" y="25950333"/>
          <a:ext cx="3161135" cy="2050692"/>
        </a:xfrm>
        <a:prstGeom prst="rect">
          <a:avLst/>
        </a:prstGeom>
      </xdr:spPr>
    </xdr:pic>
    <xdr:clientData/>
  </xdr:twoCellAnchor>
  <xdr:twoCellAnchor editAs="oneCell">
    <xdr:from>
      <xdr:col>0</xdr:col>
      <xdr:colOff>0</xdr:colOff>
      <xdr:row>107</xdr:row>
      <xdr:rowOff>148585</xdr:rowOff>
    </xdr:from>
    <xdr:to>
      <xdr:col>2</xdr:col>
      <xdr:colOff>523</xdr:colOff>
      <xdr:row>116</xdr:row>
      <xdr:rowOff>190501</xdr:rowOff>
    </xdr:to>
    <xdr:pic>
      <xdr:nvPicPr>
        <xdr:cNvPr id="20" name="Graphic 19">
          <a:extLst>
            <a:ext uri="{FF2B5EF4-FFF2-40B4-BE49-F238E27FC236}">
              <a16:creationId xmlns:a16="http://schemas.microsoft.com/office/drawing/2014/main" id="{CA08A6B7-3225-4301-998C-B7441D9D715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0" y="21897335"/>
          <a:ext cx="3006190" cy="1946916"/>
        </a:xfrm>
        <a:prstGeom prst="rect">
          <a:avLst/>
        </a:prstGeom>
      </xdr:spPr>
    </xdr:pic>
    <xdr:clientData/>
  </xdr:twoCellAnchor>
  <xdr:twoCellAnchor editAs="oneCell">
    <xdr:from>
      <xdr:col>0</xdr:col>
      <xdr:colOff>116417</xdr:colOff>
      <xdr:row>203</xdr:row>
      <xdr:rowOff>137583</xdr:rowOff>
    </xdr:from>
    <xdr:to>
      <xdr:col>2</xdr:col>
      <xdr:colOff>135389</xdr:colOff>
      <xdr:row>213</xdr:row>
      <xdr:rowOff>50232</xdr:rowOff>
    </xdr:to>
    <xdr:pic>
      <xdr:nvPicPr>
        <xdr:cNvPr id="22" name="Graphic 21">
          <a:extLst>
            <a:ext uri="{FF2B5EF4-FFF2-40B4-BE49-F238E27FC236}">
              <a16:creationId xmlns:a16="http://schemas.microsoft.com/office/drawing/2014/main" id="{A25CEB8C-A8DA-46B7-886B-5CEE95149F2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6417" y="41973500"/>
          <a:ext cx="3141055" cy="2026141"/>
        </a:xfrm>
        <a:prstGeom prst="rect">
          <a:avLst/>
        </a:prstGeom>
      </xdr:spPr>
    </xdr:pic>
    <xdr:clientData/>
  </xdr:twoCellAnchor>
  <xdr:twoCellAnchor>
    <xdr:from>
      <xdr:col>4</xdr:col>
      <xdr:colOff>529165</xdr:colOff>
      <xdr:row>229</xdr:row>
      <xdr:rowOff>52918</xdr:rowOff>
    </xdr:from>
    <xdr:to>
      <xdr:col>10</xdr:col>
      <xdr:colOff>317499</xdr:colOff>
      <xdr:row>235</xdr:row>
      <xdr:rowOff>10583</xdr:rowOff>
    </xdr:to>
    <xdr:sp macro="" textlink="">
      <xdr:nvSpPr>
        <xdr:cNvPr id="28" name="Rektangel 15">
          <a:extLst>
            <a:ext uri="{FF2B5EF4-FFF2-40B4-BE49-F238E27FC236}">
              <a16:creationId xmlns:a16="http://schemas.microsoft.com/office/drawing/2014/main" id="{4F48B5D8-03EF-4043-BF3F-4EDBE6AB5A8B}"/>
            </a:ext>
          </a:extLst>
        </xdr:cNvPr>
        <xdr:cNvSpPr/>
      </xdr:nvSpPr>
      <xdr:spPr>
        <a:xfrm>
          <a:off x="5820832" y="47931918"/>
          <a:ext cx="5450417" cy="1015998"/>
        </a:xfrm>
        <a:prstGeom prst="rect">
          <a:avLst/>
        </a:prstGeom>
        <a:solidFill>
          <a:srgbClr val="356CC4"/>
        </a:solidFill>
        <a:ln w="9525">
          <a:solidFill>
            <a:schemeClr val="tx1"/>
          </a:solidFill>
        </a:ln>
        <a:effectLst>
          <a:outerShdw blurRad="38100" dist="12700" dir="7200000" sx="102000" sy="102000" algn="tr" rotWithShape="0">
            <a:prstClr val="black">
              <a:alpha val="51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200" b="0" baseline="0">
              <a:solidFill>
                <a:schemeClr val="lt1"/>
              </a:solidFill>
              <a:effectLst/>
              <a:latin typeface="+mn-lt"/>
              <a:ea typeface="+mn-ea"/>
              <a:cs typeface="+mn-cs"/>
            </a:rPr>
            <a:t>OBS! Om inomhustemperaturen avviker på grund av ”installationstekniska brister”, ska normalisering med avseende på inomhustemperatur inte utföras. I sådana fall ska indatatabellen lämnas tom. Dock ska uppvärmningssäsongens start och slut anges under "Mätsystem" för normalisering av energianvändning på grund av avvikelser i internlaster. </a:t>
          </a:r>
          <a:endParaRPr lang="sv-SE" sz="1200" b="0" baseline="0">
            <a:solidFill>
              <a:schemeClr val="bg1"/>
            </a:solidFill>
            <a:latin typeface="+mn-lt"/>
            <a:ea typeface="+mn-ea"/>
            <a:cs typeface="+mn-cs"/>
          </a:endParaRPr>
        </a:p>
        <a:p>
          <a:pPr marL="0" indent="0" algn="l"/>
          <a:endParaRPr lang="sv-SE" sz="1200" b="0" baseline="0">
            <a:solidFill>
              <a:schemeClr val="bg1"/>
            </a:solidFill>
            <a:latin typeface="+mn-lt"/>
            <a:ea typeface="+mn-ea"/>
            <a:cs typeface="+mn-cs"/>
          </a:endParaRPr>
        </a:p>
        <a:p>
          <a:pPr marL="0" indent="0" algn="l"/>
          <a:endParaRPr lang="sv-SE" sz="1200" b="0" baseline="0">
            <a:solidFill>
              <a:schemeClr val="bg1"/>
            </a:solidFill>
            <a:effectLst/>
            <a:latin typeface="+mn-lt"/>
            <a:ea typeface="+mn-ea"/>
            <a:cs typeface="+mn-cs"/>
          </a:endParaRPr>
        </a:p>
        <a:p>
          <a:pPr marL="0" indent="0" algn="l"/>
          <a:endParaRPr lang="sv-SE" sz="1200" b="0" baseline="0">
            <a:solidFill>
              <a:schemeClr val="bg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247650</xdr:colOff>
      <xdr:row>38</xdr:row>
      <xdr:rowOff>57151</xdr:rowOff>
    </xdr:from>
    <xdr:to>
      <xdr:col>35</xdr:col>
      <xdr:colOff>552450</xdr:colOff>
      <xdr:row>50</xdr:row>
      <xdr:rowOff>47625</xdr:rowOff>
    </xdr:to>
    <xdr:graphicFrame macro="">
      <xdr:nvGraphicFramePr>
        <xdr:cNvPr id="5" name="Chart 4">
          <a:extLst>
            <a:ext uri="{FF2B5EF4-FFF2-40B4-BE49-F238E27FC236}">
              <a16:creationId xmlns:a16="http://schemas.microsoft.com/office/drawing/2014/main" id="{D1B17BF8-7129-4B5E-9859-AE8E2302C7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233362</xdr:colOff>
      <xdr:row>3</xdr:row>
      <xdr:rowOff>85725</xdr:rowOff>
    </xdr:from>
    <xdr:to>
      <xdr:col>35</xdr:col>
      <xdr:colOff>538162</xdr:colOff>
      <xdr:row>36</xdr:row>
      <xdr:rowOff>47624</xdr:rowOff>
    </xdr:to>
    <xdr:graphicFrame macro="">
      <xdr:nvGraphicFramePr>
        <xdr:cNvPr id="6" name="Chart 1">
          <a:extLst>
            <a:ext uri="{FF2B5EF4-FFF2-40B4-BE49-F238E27FC236}">
              <a16:creationId xmlns:a16="http://schemas.microsoft.com/office/drawing/2014/main" id="{49AD78B1-CB6D-47BE-82BA-78E4AC14DA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0.22917</cdr:x>
      <cdr:y>0.11297</cdr:y>
    </cdr:from>
    <cdr:to>
      <cdr:x>0.70625</cdr:x>
      <cdr:y>0.20223</cdr:y>
    </cdr:to>
    <cdr:sp macro="" textlink="">
      <cdr:nvSpPr>
        <cdr:cNvPr id="2" name="TextBox 1">
          <a:extLst xmlns:a="http://schemas.openxmlformats.org/drawingml/2006/main">
            <a:ext uri="{FF2B5EF4-FFF2-40B4-BE49-F238E27FC236}">
              <a16:creationId xmlns:a16="http://schemas.microsoft.com/office/drawing/2014/main" id="{C32573FA-565F-4DB9-A907-B5AEE83767F7}"/>
            </a:ext>
          </a:extLst>
        </cdr:cNvPr>
        <cdr:cNvSpPr txBox="1"/>
      </cdr:nvSpPr>
      <cdr:spPr>
        <a:xfrm xmlns:a="http://schemas.openxmlformats.org/drawingml/2006/main">
          <a:off x="1047750" y="385764"/>
          <a:ext cx="21812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SE" sz="1100"/>
        </a:p>
      </cdr:txBody>
    </cdr:sp>
  </cdr:relSizeAnchor>
</c:userShapes>
</file>

<file path=xl/persons/person.xml><?xml version="1.0" encoding="utf-8"?>
<personList xmlns="http://schemas.microsoft.com/office/spreadsheetml/2018/threadedcomments" xmlns:x="http://schemas.openxmlformats.org/spreadsheetml/2006/main">
  <person displayName="Mari-Liis Maripuu" id="{68E9482A-2316-462D-AA9F-CAECA84E8A50}" userId="b31f50779282c517" providerId="Windows Live"/>
  <person displayName="Mari-Liis Maripuu" id="{C19642DF-2D44-40AA-B119-5972B35BE6D1}" userId="S::mari-liis.maripuu@chalmersindustriteknik.se::2066b470-c4ca-441a-9245-58a9ee997b1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Z98" dT="2023-03-28T18:05:24.21" personId="{C19642DF-2D44-40AA-B119-5972B35BE6D1}" id="{E4577A79-3631-4CB8-AA88-BDB48994A198}">
    <text>Har korrigerat beräkningen i den senaste versionen</text>
  </threadedComment>
</ThreadedComments>
</file>

<file path=xl/threadedComments/threadedComment2.xml><?xml version="1.0" encoding="utf-8"?>
<ThreadedComments xmlns="http://schemas.microsoft.com/office/spreadsheetml/2018/threadedcomments" xmlns:x="http://schemas.openxmlformats.org/spreadsheetml/2006/main">
  <threadedComment ref="A27" dT="2023-02-15T09:34:17.26" personId="{68E9482A-2316-462D-AA9F-CAECA84E8A50}" id="{66DA35FB-0041-4521-8DB3-950794F727DD}">
    <text>Håbo kommun</text>
  </threadedComment>
</ThreadedComments>
</file>

<file path=xl/threadedComments/threadedComment3.xml><?xml version="1.0" encoding="utf-8"?>
<ThreadedComments xmlns="http://schemas.microsoft.com/office/spreadsheetml/2018/threadedcomments" xmlns:x="http://schemas.openxmlformats.org/spreadsheetml/2006/main">
  <threadedComment ref="M3" dT="2023-03-28T18:34:44.51" personId="{C19642DF-2D44-40AA-B119-5972B35BE6D1}" id="{D5E39A61-5093-45C1-A540-3A7839F6030E}">
    <text>graddagskvot</text>
  </threadedComment>
  <threadedComment ref="O4" dT="2023-02-26T15:12:02.08" personId="{68E9482A-2316-462D-AA9F-CAECA84E8A50}" id="{EAB7BDE4-1782-4BBF-BB08-09FD12066667}">
    <text>Samma som sann korrektion</text>
  </threadedComment>
  <threadedComment ref="M5" dT="2023-02-26T14:57:02.98" personId="{68E9482A-2316-462D-AA9F-CAECA84E8A50}" id="{F1547626-F075-4B51-BCB9-F34AB7EB2A32}">
    <text xml:space="preserve">Korrektionsfaktor = normalårsgraddagar / klimatårets graddagar. Graddagarna är skillnaden mellan referensstemperaturen och medeltemperaturen utomhus per dygn.  I SMHI graddagar (SS-EN ISO 15927-6:2007) används referenstemperaturen +17°C. För dygn vars medeltemperatur överstiger referenstemperaturen erhålls inget bidrag. Därför begränsas I beräkningen att om graddagar är  0 blir korrektionsfaktor också 0. </text>
  </threadedComment>
</ThreadedComments>
</file>

<file path=xl/threadedComments/threadedComment4.xml><?xml version="1.0" encoding="utf-8"?>
<ThreadedComments xmlns="http://schemas.microsoft.com/office/spreadsheetml/2018/threadedcomments" xmlns:x="http://schemas.openxmlformats.org/spreadsheetml/2006/main">
  <threadedComment ref="A26" dT="2023-02-15T09:34:17.26" personId="{68E9482A-2316-462D-AA9F-CAECA84E8A50}" id="{243A8E96-7198-429C-B098-9DF0315642EA}">
    <text>Håbo kommun</text>
  </threadedComment>
  <threadedComment ref="B26" dT="2023-02-15T09:34:17.26" personId="{68E9482A-2316-462D-AA9F-CAECA84E8A50}" id="{1BF3E5BA-B946-476B-A456-0993F87445D3}">
    <text>Håbo kommun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F6B74-CB44-4369-A68B-DBACCA9A5932}">
  <sheetPr codeName="Sheet1">
    <tabColor rgb="FF356CC4"/>
  </sheetPr>
  <dimension ref="B2:H20"/>
  <sheetViews>
    <sheetView topLeftCell="A64" zoomScale="90" zoomScaleNormal="90" workbookViewId="0">
      <selection activeCell="E13" sqref="E13:F13"/>
    </sheetView>
  </sheetViews>
  <sheetFormatPr defaultColWidth="9.140625" defaultRowHeight="14.45"/>
  <cols>
    <col min="1" max="3" width="9.140625" style="15"/>
    <col min="4" max="4" width="2.7109375" style="15" customWidth="1"/>
    <col min="5" max="5" width="9.140625" style="15" customWidth="1"/>
    <col min="6" max="6" width="17.140625" style="15" customWidth="1"/>
    <col min="7" max="16384" width="9.140625" style="15"/>
  </cols>
  <sheetData>
    <row r="2" spans="2:8" ht="23.45">
      <c r="B2" s="155" t="s">
        <v>0</v>
      </c>
    </row>
    <row r="6" spans="2:8" ht="18.600000000000001">
      <c r="H6" s="32" t="s">
        <v>1</v>
      </c>
    </row>
    <row r="7" spans="2:8" ht="18" customHeight="1" thickBot="1">
      <c r="E7" s="168"/>
    </row>
    <row r="8" spans="2:8" ht="15" customHeight="1">
      <c r="B8" s="252" t="s">
        <v>2</v>
      </c>
      <c r="C8" s="253"/>
      <c r="D8" s="253"/>
      <c r="E8" s="253"/>
      <c r="F8" s="254"/>
    </row>
    <row r="9" spans="2:8">
      <c r="B9" s="255"/>
      <c r="C9" s="256"/>
      <c r="D9" s="256"/>
      <c r="E9" s="256"/>
      <c r="F9" s="257"/>
    </row>
    <row r="10" spans="2:8">
      <c r="B10" s="255"/>
      <c r="C10" s="256"/>
      <c r="D10" s="256"/>
      <c r="E10" s="256"/>
      <c r="F10" s="257"/>
    </row>
    <row r="11" spans="2:8">
      <c r="B11" s="255"/>
      <c r="C11" s="256"/>
      <c r="D11" s="256"/>
      <c r="E11" s="256"/>
      <c r="F11" s="257"/>
    </row>
    <row r="12" spans="2:8" ht="15.75" customHeight="1">
      <c r="B12" s="213"/>
      <c r="C12" s="214"/>
      <c r="D12" s="214"/>
      <c r="E12" s="214"/>
      <c r="F12" s="215"/>
    </row>
    <row r="13" spans="2:8">
      <c r="B13" s="258" t="s">
        <v>3</v>
      </c>
      <c r="C13" s="259"/>
      <c r="D13" s="259"/>
      <c r="E13" s="259" t="s">
        <v>4</v>
      </c>
      <c r="F13" s="260"/>
    </row>
    <row r="14" spans="2:8" ht="17.25" customHeight="1">
      <c r="B14" s="258" t="s">
        <v>5</v>
      </c>
      <c r="C14" s="259"/>
      <c r="D14" s="259"/>
      <c r="E14" s="261">
        <v>45013</v>
      </c>
      <c r="F14" s="260"/>
    </row>
    <row r="15" spans="2:8" ht="16.5" customHeight="1">
      <c r="B15" s="258" t="s">
        <v>6</v>
      </c>
      <c r="C15" s="259"/>
      <c r="D15" s="259"/>
      <c r="E15" s="259" t="s">
        <v>7</v>
      </c>
      <c r="F15" s="260"/>
    </row>
    <row r="16" spans="2:8" ht="16.5" customHeight="1">
      <c r="B16" s="258" t="s">
        <v>8</v>
      </c>
      <c r="C16" s="259"/>
      <c r="D16" s="259"/>
      <c r="E16" s="259" t="s">
        <v>9</v>
      </c>
      <c r="F16" s="260"/>
    </row>
    <row r="17" spans="2:6" ht="16.5" customHeight="1">
      <c r="B17" s="207"/>
      <c r="C17" s="211"/>
      <c r="D17" s="211"/>
      <c r="E17" s="259" t="s">
        <v>10</v>
      </c>
      <c r="F17" s="260"/>
    </row>
    <row r="18" spans="2:6">
      <c r="B18" s="207" t="s">
        <v>11</v>
      </c>
      <c r="C18" s="211"/>
      <c r="D18" s="211"/>
      <c r="E18" s="259" t="s">
        <v>12</v>
      </c>
      <c r="F18" s="260"/>
    </row>
    <row r="19" spans="2:6" ht="17.25" customHeight="1" thickBot="1">
      <c r="B19" s="251" t="s">
        <v>13</v>
      </c>
      <c r="C19" s="249"/>
      <c r="D19" s="249"/>
      <c r="E19" s="249" t="s">
        <v>14</v>
      </c>
      <c r="F19" s="250"/>
    </row>
    <row r="20" spans="2:6">
      <c r="B20" s="169"/>
      <c r="C20" s="169"/>
      <c r="D20" s="169"/>
      <c r="E20" s="169"/>
      <c r="F20" s="169"/>
    </row>
  </sheetData>
  <sheetProtection algorithmName="SHA-512" hashValue="iHI/XibMeQNERsT6FTmSvYGsUJ/kXR/uPpLqyo4IXAfkP+TFKnolQMT8mZRZxtp39XaSXHj1dgFvadyZ7eCgWw==" saltValue="2WabWx8Nw14OpFhrwDFh8w==" spinCount="100000" sheet="1" objects="1" scenarios="1" selectLockedCells="1" selectUnlockedCells="1"/>
  <mergeCells count="13">
    <mergeCell ref="E19:F19"/>
    <mergeCell ref="B19:D19"/>
    <mergeCell ref="B8:F11"/>
    <mergeCell ref="B13:D13"/>
    <mergeCell ref="B14:D14"/>
    <mergeCell ref="B16:D16"/>
    <mergeCell ref="B15:D15"/>
    <mergeCell ref="E13:F13"/>
    <mergeCell ref="E14:F14"/>
    <mergeCell ref="E15:F15"/>
    <mergeCell ref="E16:F16"/>
    <mergeCell ref="E18:F18"/>
    <mergeCell ref="E17:F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8350D-D626-4C14-B976-3680D152A153}">
  <sheetPr codeName="Blad1">
    <tabColor rgb="FF9EA5B5"/>
    <pageSetUpPr fitToPage="1"/>
  </sheetPr>
  <dimension ref="A1:Z66"/>
  <sheetViews>
    <sheetView showGridLines="0" zoomScale="90" zoomScaleNormal="90" workbookViewId="0">
      <selection activeCell="D12" sqref="D12"/>
    </sheetView>
  </sheetViews>
  <sheetFormatPr defaultColWidth="9.140625" defaultRowHeight="14.45"/>
  <cols>
    <col min="1" max="1" width="2.140625" style="15" customWidth="1"/>
    <col min="2" max="2" width="1" style="15" customWidth="1"/>
    <col min="3" max="3" width="52.140625" style="15" customWidth="1"/>
    <col min="4" max="4" width="34.85546875" style="15" customWidth="1"/>
    <col min="5" max="5" width="33" style="15" customWidth="1"/>
    <col min="6" max="6" width="23.5703125" style="15" customWidth="1"/>
    <col min="7" max="7" width="18.85546875" style="15" customWidth="1"/>
    <col min="8" max="8" width="1.85546875" style="15" customWidth="1"/>
    <col min="9" max="9" width="22.7109375" style="15" customWidth="1"/>
    <col min="10" max="10" width="24.7109375" style="15" customWidth="1"/>
    <col min="11" max="11" width="1.7109375" style="15" customWidth="1"/>
    <col min="12" max="12" width="23.42578125" style="15" customWidth="1"/>
    <col min="13" max="13" width="12" style="15" customWidth="1"/>
    <col min="14" max="14" width="2.42578125" style="15" customWidth="1"/>
    <col min="15" max="15" width="10.28515625" style="14" hidden="1" customWidth="1"/>
    <col min="16" max="16" width="13.42578125" style="14" hidden="1" customWidth="1"/>
    <col min="17" max="19" width="14.42578125" style="14" hidden="1" customWidth="1"/>
    <col min="20" max="20" width="14.85546875" style="14" hidden="1" customWidth="1"/>
    <col min="21" max="22" width="16.7109375" style="14" hidden="1" customWidth="1"/>
    <col min="23" max="23" width="3.140625" style="14" hidden="1" customWidth="1"/>
    <col min="24" max="25" width="9.140625" style="14" hidden="1" customWidth="1"/>
    <col min="26" max="26" width="26.85546875" style="14" hidden="1" customWidth="1"/>
    <col min="27" max="31" width="9.140625" style="15" customWidth="1"/>
    <col min="32" max="16384" width="9.140625" style="15"/>
  </cols>
  <sheetData>
    <row r="1" spans="3:26" ht="16.5" customHeight="1"/>
    <row r="2" spans="3:26" ht="16.5" customHeight="1">
      <c r="C2" s="155" t="s">
        <v>15</v>
      </c>
    </row>
    <row r="3" spans="3:26" ht="16.5" customHeight="1"/>
    <row r="4" spans="3:26" ht="16.5" customHeight="1">
      <c r="C4" s="15" t="s">
        <v>16</v>
      </c>
      <c r="D4" s="22"/>
    </row>
    <row r="5" spans="3:26" ht="16.5" customHeight="1">
      <c r="C5" s="15" t="s">
        <v>17</v>
      </c>
      <c r="D5" s="186"/>
      <c r="Q5" s="262" t="s">
        <v>18</v>
      </c>
      <c r="R5" s="262"/>
      <c r="S5" s="262" t="s">
        <v>19</v>
      </c>
      <c r="T5" s="262"/>
      <c r="U5" s="262" t="s">
        <v>20</v>
      </c>
      <c r="V5" s="262"/>
    </row>
    <row r="6" spans="3:26" ht="16.5" customHeight="1">
      <c r="F6" s="17"/>
      <c r="O6" s="14" t="s">
        <v>21</v>
      </c>
      <c r="P6" s="14" t="s">
        <v>22</v>
      </c>
      <c r="Q6" s="180" t="s">
        <v>23</v>
      </c>
      <c r="R6" s="180" t="s">
        <v>24</v>
      </c>
      <c r="S6" s="180" t="s">
        <v>23</v>
      </c>
      <c r="T6" s="180" t="s">
        <v>24</v>
      </c>
      <c r="U6" s="180" t="s">
        <v>23</v>
      </c>
      <c r="V6" s="180" t="s">
        <v>24</v>
      </c>
      <c r="X6" s="14" t="s">
        <v>25</v>
      </c>
      <c r="Z6" s="14" t="s">
        <v>26</v>
      </c>
    </row>
    <row r="7" spans="3:26" ht="16.5" customHeight="1">
      <c r="C7" s="16" t="s">
        <v>27</v>
      </c>
      <c r="F7" s="17"/>
      <c r="O7" s="14" t="s">
        <v>28</v>
      </c>
      <c r="P7" s="14" t="s">
        <v>29</v>
      </c>
      <c r="Q7" s="180">
        <v>80</v>
      </c>
      <c r="R7" s="180">
        <v>85</v>
      </c>
      <c r="S7" s="28">
        <f>IF($E$32&lt;1,(70*($E$32-0.35)),(70*(1-0.35)))</f>
        <v>45.5</v>
      </c>
      <c r="T7" s="180">
        <f>IF($D$19="JA",70*($D$32-0.35),0)</f>
        <v>0</v>
      </c>
      <c r="U7" s="28">
        <f>Q7+S7</f>
        <v>125.5</v>
      </c>
      <c r="V7" s="28">
        <f>R7+T7</f>
        <v>85</v>
      </c>
      <c r="X7" s="14" t="s">
        <v>30</v>
      </c>
      <c r="Z7" s="14" t="s">
        <v>31</v>
      </c>
    </row>
    <row r="8" spans="3:26" ht="12.75" customHeight="1">
      <c r="F8" s="17"/>
      <c r="P8" s="14" t="s">
        <v>32</v>
      </c>
      <c r="Q8" s="180">
        <v>70</v>
      </c>
      <c r="R8" s="180">
        <v>75</v>
      </c>
      <c r="S8" s="28">
        <f>IF($E$32&lt;1,(40*($E$32-0.35)),(40*(1-0.35)))</f>
        <v>26</v>
      </c>
      <c r="T8" s="180">
        <f>IF(D19="JA",IF(($D$32&lt;0.6),(40*($D$32-0.35)),(40*(0.6-0.35))),0)</f>
        <v>0</v>
      </c>
      <c r="U8" s="28">
        <f>Q8+S8</f>
        <v>96</v>
      </c>
      <c r="V8" s="28">
        <f>R8+T8</f>
        <v>75</v>
      </c>
      <c r="X8" s="14" t="s">
        <v>33</v>
      </c>
      <c r="Z8" s="14" t="s">
        <v>34</v>
      </c>
    </row>
    <row r="9" spans="3:26" ht="16.5" customHeight="1">
      <c r="C9" s="15" t="s">
        <v>35</v>
      </c>
      <c r="D9" s="22"/>
      <c r="F9" s="17"/>
      <c r="T9" s="182"/>
      <c r="Z9" s="14" t="s">
        <v>36</v>
      </c>
    </row>
    <row r="10" spans="3:26" ht="16.5" customHeight="1">
      <c r="C10" s="15" t="s">
        <v>37</v>
      </c>
      <c r="D10" s="22"/>
      <c r="F10" s="17"/>
      <c r="Z10" s="14" t="s">
        <v>38</v>
      </c>
    </row>
    <row r="11" spans="3:26" ht="16.5" customHeight="1">
      <c r="C11" s="15" t="s">
        <v>26</v>
      </c>
      <c r="D11" s="22" t="s">
        <v>31</v>
      </c>
      <c r="F11" s="17"/>
      <c r="S11" s="182"/>
      <c r="Z11" s="14" t="s">
        <v>39</v>
      </c>
    </row>
    <row r="12" spans="3:26" ht="16.5" customHeight="1">
      <c r="C12" s="29" t="s">
        <v>40</v>
      </c>
      <c r="D12" s="23" t="s">
        <v>41</v>
      </c>
      <c r="E12" s="157">
        <f ca="1">Ortlista!O5</f>
        <v>5</v>
      </c>
      <c r="F12" s="157" t="str">
        <f ca="1">CONCATENATE("ortlista!$p1:$p$",TEXT(E12,"0"))</f>
        <v>ortlista!$p1:$p$5</v>
      </c>
      <c r="Z12" s="14" t="s">
        <v>42</v>
      </c>
    </row>
    <row r="13" spans="3:26" ht="16.5" customHeight="1">
      <c r="F13" s="17"/>
      <c r="Z13" s="14" t="s">
        <v>43</v>
      </c>
    </row>
    <row r="14" spans="3:26" ht="16.5" customHeight="1">
      <c r="C14" s="29" t="s">
        <v>44</v>
      </c>
      <c r="D14" s="22"/>
      <c r="E14" s="15" t="s">
        <v>45</v>
      </c>
      <c r="F14" s="17"/>
      <c r="Z14" s="14" t="s">
        <v>46</v>
      </c>
    </row>
    <row r="15" spans="3:26" ht="16.5" customHeight="1">
      <c r="C15" s="29" t="s">
        <v>47</v>
      </c>
      <c r="D15" s="22">
        <v>100</v>
      </c>
      <c r="E15" s="15" t="s">
        <v>48</v>
      </c>
      <c r="F15" s="17"/>
      <c r="Z15" s="14" t="s">
        <v>49</v>
      </c>
    </row>
    <row r="16" spans="3:26" ht="16.5" customHeight="1">
      <c r="C16" s="29" t="s">
        <v>50</v>
      </c>
      <c r="D16" s="22">
        <v>0</v>
      </c>
      <c r="E16" s="15" t="s">
        <v>48</v>
      </c>
      <c r="F16" s="20"/>
      <c r="Z16" s="14" t="s">
        <v>51</v>
      </c>
    </row>
    <row r="17" spans="1:26" ht="16.5" customHeight="1">
      <c r="D17" s="20" t="str">
        <f>IF(OR((D15+D16)&lt;100,(D15+D16)&gt;100),"OBS! Summan av andel bostäder och andel lokaler ska vara 100%","")</f>
        <v/>
      </c>
      <c r="F17" s="17"/>
      <c r="Z17" s="14" t="s">
        <v>52</v>
      </c>
    </row>
    <row r="18" spans="1:26" ht="1.5" customHeight="1">
      <c r="F18" s="17"/>
      <c r="Z18" s="14" t="s">
        <v>53</v>
      </c>
    </row>
    <row r="19" spans="1:26" ht="29.25" customHeight="1">
      <c r="C19" s="68" t="s">
        <v>54</v>
      </c>
      <c r="D19" s="72" t="s">
        <v>28</v>
      </c>
      <c r="F19" s="17"/>
      <c r="Z19" s="14" t="s">
        <v>55</v>
      </c>
    </row>
    <row r="20" spans="1:26" ht="16.5" customHeight="1">
      <c r="F20" s="17"/>
      <c r="Z20" s="14" t="s">
        <v>56</v>
      </c>
    </row>
    <row r="21" spans="1:26" ht="16.5" customHeight="1">
      <c r="C21" s="15" t="s">
        <v>57</v>
      </c>
      <c r="D21" s="22" t="s">
        <v>28</v>
      </c>
      <c r="F21" s="17"/>
      <c r="Z21" s="14" t="s">
        <v>58</v>
      </c>
    </row>
    <row r="22" spans="1:26" ht="16.5" customHeight="1">
      <c r="F22" s="17"/>
      <c r="Z22" s="14" t="s">
        <v>59</v>
      </c>
    </row>
    <row r="23" spans="1:26" ht="16.5" customHeight="1">
      <c r="C23" s="16" t="s">
        <v>60</v>
      </c>
      <c r="G23" s="19"/>
      <c r="H23" s="19"/>
      <c r="I23" s="19"/>
      <c r="J23" s="19"/>
      <c r="K23" s="19"/>
      <c r="L23" s="19"/>
      <c r="Z23" s="14" t="s">
        <v>61</v>
      </c>
    </row>
    <row r="24" spans="1:26" ht="13.5" customHeight="1">
      <c r="G24" s="19"/>
      <c r="H24" s="19"/>
      <c r="I24" s="19"/>
      <c r="J24" s="19"/>
      <c r="K24" s="19"/>
      <c r="L24" s="19"/>
      <c r="Z24" s="14" t="s">
        <v>62</v>
      </c>
    </row>
    <row r="25" spans="1:26" ht="16.5" customHeight="1">
      <c r="C25" s="15" t="s">
        <v>63</v>
      </c>
      <c r="D25" s="22" t="s">
        <v>29</v>
      </c>
      <c r="E25" s="17"/>
      <c r="F25" s="19"/>
      <c r="G25" s="19"/>
      <c r="H25" s="19"/>
      <c r="I25" s="19"/>
      <c r="J25" s="19"/>
      <c r="K25" s="19"/>
      <c r="L25" s="19"/>
      <c r="Z25" s="14" t="s">
        <v>64</v>
      </c>
    </row>
    <row r="26" spans="1:26" ht="15.75" customHeight="1">
      <c r="C26" s="29" t="s">
        <v>65</v>
      </c>
      <c r="D26" s="24">
        <f>INDEX(Ortlista!A1:H310,MATCH(D12,Ortlista!A1:A310,0),8)</f>
        <v>0.9</v>
      </c>
      <c r="I26" s="17"/>
      <c r="Z26" s="14" t="s">
        <v>66</v>
      </c>
    </row>
    <row r="27" spans="1:26" customFormat="1" ht="2.25" hidden="1" customHeight="1">
      <c r="A27" s="15"/>
      <c r="B27" s="15"/>
      <c r="C27" s="29"/>
      <c r="D27" s="19"/>
      <c r="E27" s="15"/>
      <c r="F27" s="15"/>
      <c r="G27" s="15"/>
      <c r="H27" s="15"/>
      <c r="I27" s="17"/>
      <c r="J27" s="15"/>
      <c r="K27" s="15"/>
      <c r="L27" s="15"/>
      <c r="M27" s="15"/>
      <c r="Z27" s="14" t="s">
        <v>67</v>
      </c>
    </row>
    <row r="28" spans="1:26" ht="18.75" customHeight="1">
      <c r="C28" s="147" t="s">
        <v>68</v>
      </c>
      <c r="D28" s="72" t="s">
        <v>69</v>
      </c>
      <c r="E28" s="49" t="s">
        <v>70</v>
      </c>
      <c r="I28" s="161"/>
    </row>
    <row r="29" spans="1:26">
      <c r="D29" s="19" t="str">
        <f>IF(D15=0,"Bostadsdel (finns ej)", "Bostadsdel")</f>
        <v>Bostadsdel</v>
      </c>
      <c r="E29" s="19" t="str">
        <f>IF(D16=0,"Lokaldel (finns ej)", "Lokaldel")</f>
        <v>Lokaldel (finns ej)</v>
      </c>
      <c r="I29" s="17"/>
    </row>
    <row r="30" spans="1:26" ht="16.5" customHeight="1">
      <c r="C30" s="31" t="s">
        <v>71</v>
      </c>
      <c r="D30" s="22"/>
      <c r="E30" s="22"/>
      <c r="F30" s="15" t="s">
        <v>72</v>
      </c>
      <c r="I30" s="18"/>
      <c r="J30" s="21"/>
    </row>
    <row r="31" spans="1:26" ht="16.5" customHeight="1">
      <c r="C31" s="31" t="s">
        <v>73</v>
      </c>
      <c r="D31" s="22"/>
      <c r="E31" s="22"/>
      <c r="F31" s="15" t="s">
        <v>74</v>
      </c>
    </row>
    <row r="32" spans="1:26" ht="16.5" customHeight="1">
      <c r="C32" s="31" t="s">
        <v>75</v>
      </c>
      <c r="D32" s="26">
        <f>IF(D15&gt;0,IF(D19="JA",D30*D31/168,0.35),"")</f>
        <v>0.35</v>
      </c>
      <c r="E32" s="26" t="str">
        <f>IF(D16&gt;0,E30*E31/168,"")</f>
        <v/>
      </c>
      <c r="F32" s="15" t="s">
        <v>72</v>
      </c>
    </row>
    <row r="33" spans="2:7" ht="16.5" customHeight="1">
      <c r="C33" s="18" t="s">
        <v>76</v>
      </c>
      <c r="D33" s="181">
        <f>IF(D15&gt;0,IF($D$25="BBR25",$V$7,$V$8),"")</f>
        <v>85</v>
      </c>
      <c r="E33" s="181" t="str">
        <f>IF(D16&gt;0,IF($D$25="BBR25",$U$7,$U$8),"")</f>
        <v/>
      </c>
      <c r="F33" s="15" t="s">
        <v>77</v>
      </c>
    </row>
    <row r="34" spans="2:7" ht="16.5" customHeight="1">
      <c r="D34" s="166">
        <f>IF(D33="",0,D33)</f>
        <v>85</v>
      </c>
      <c r="E34" s="166">
        <f>IF(E33="",0,E33)</f>
        <v>0</v>
      </c>
    </row>
    <row r="35" spans="2:7" ht="16.5" customHeight="1">
      <c r="C35" s="18" t="s">
        <v>78</v>
      </c>
      <c r="D35" s="27">
        <f>($D$34*D15+$E$34*D16)/100</f>
        <v>85</v>
      </c>
      <c r="E35" s="15" t="s">
        <v>77</v>
      </c>
    </row>
    <row r="36" spans="2:7" ht="16.5" customHeight="1">
      <c r="C36" s="18"/>
      <c r="D36" s="18"/>
      <c r="E36" s="18"/>
    </row>
    <row r="37" spans="2:7" ht="16.5" customHeight="1">
      <c r="C37" s="16" t="s">
        <v>79</v>
      </c>
      <c r="D37" s="18"/>
      <c r="E37" s="18"/>
    </row>
    <row r="38" spans="2:7" ht="15" customHeight="1">
      <c r="C38" s="159" t="str">
        <f>IF(D25="BBR29","(OBS! Om du vill kontrollera om byggnaden omfattas av kravet på IMD ska du välja BBR25)","")</f>
        <v/>
      </c>
      <c r="E38" s="18"/>
    </row>
    <row r="39" spans="2:7" ht="16.5" customHeight="1">
      <c r="C39" s="15" t="s">
        <v>80</v>
      </c>
      <c r="D39" s="158">
        <f>IF(OR($D$11="Norrbottens län", $D$11="Västerbottens län",$D$11="Jämtlands län"),180,200)</f>
        <v>200</v>
      </c>
      <c r="E39" s="15" t="s">
        <v>77</v>
      </c>
    </row>
    <row r="40" spans="2:7" ht="16.5" customHeight="1" thickBot="1">
      <c r="C40" s="19"/>
    </row>
    <row r="41" spans="2:7" ht="7.5" customHeight="1">
      <c r="B41" s="170"/>
      <c r="C41" s="171"/>
      <c r="D41" s="171"/>
      <c r="E41" s="171"/>
      <c r="F41" s="172"/>
    </row>
    <row r="42" spans="2:7" ht="16.5" customHeight="1">
      <c r="B42" s="173"/>
      <c r="C42" s="32" t="s">
        <v>81</v>
      </c>
      <c r="D42" s="212"/>
      <c r="F42" s="174"/>
      <c r="G42" s="17" t="str">
        <f>IF(Mätvärden!E120="Fel i indata","OBS! Se över din indata, energi för uppvärmning blir negativ efter avdrag för varmvatten","")</f>
        <v/>
      </c>
    </row>
    <row r="43" spans="2:7" ht="8.1" customHeight="1">
      <c r="B43" s="173"/>
      <c r="C43" s="32"/>
      <c r="D43" s="212"/>
      <c r="F43" s="174"/>
      <c r="G43" s="17"/>
    </row>
    <row r="44" spans="2:7" ht="16.5" customHeight="1">
      <c r="B44" s="173"/>
      <c r="C44" s="16" t="s">
        <v>82</v>
      </c>
      <c r="D44" s="212"/>
      <c r="F44" s="174"/>
      <c r="G44" s="17" t="str">
        <f>IF(Mätvärden!E177="Fel i indata","OBS! Se över din indata, energi för fastighetsenergi blir negativ efter avdrag för elgolvvärme/tvättstuga/utvändig el om mätvärdena ingår i uppmätt fastighetsenergi!","")</f>
        <v/>
      </c>
    </row>
    <row r="45" spans="2:7" ht="16.5" customHeight="1">
      <c r="B45" s="173"/>
      <c r="D45" s="15" t="str">
        <f>D25</f>
        <v>BBR25</v>
      </c>
      <c r="F45" s="174"/>
      <c r="G45" s="17"/>
    </row>
    <row r="46" spans="2:7" ht="16.5" customHeight="1">
      <c r="B46" s="173"/>
      <c r="C46" s="18" t="s">
        <v>83</v>
      </c>
      <c r="D46" s="158" t="e">
        <f ca="1">IF(D25="BBR25",Mätvärden!$BT$241,Mätvärden!$BT$242)</f>
        <v>#DIV/0!</v>
      </c>
      <c r="E46" s="15" t="s">
        <v>77</v>
      </c>
      <c r="F46" s="174"/>
      <c r="G46" s="17" t="str">
        <f>IF(Mätvärden!E198="Fel i indata","OBS! Se över din indata, energi för tappvarmvatten blir negativ efter avdrag för egenproducerad/återvunnen energi","")</f>
        <v/>
      </c>
    </row>
    <row r="47" spans="2:7" ht="16.5" customHeight="1">
      <c r="B47" s="173"/>
      <c r="C47" s="18"/>
      <c r="D47" s="187" t="e">
        <f ca="1">IF(D45="BBR25",IF(D46&gt;D39,"BYGGNADEN OMFATTAS AV KRAV PÅ IMD VÄRME","BYGGNADEN OMFATTAS INTE AV KRAV PÅ IMD VÄRME"),"")</f>
        <v>#DIV/0!</v>
      </c>
      <c r="E47" s="18"/>
      <c r="F47" s="174"/>
      <c r="G47" s="17" t="str">
        <f>IF(Mätvärden!E200="Fel i indata","OBS! Se över din indata, energi för komfortkyla blir negativ efter avdrag för egenproducerad/återvunnen energi","")</f>
        <v/>
      </c>
    </row>
    <row r="48" spans="2:7" ht="16.5" customHeight="1">
      <c r="B48" s="173"/>
      <c r="F48" s="174"/>
      <c r="G48" s="17" t="str">
        <f>IF(Mätvärden!E201="Fel I indata","OBS! Se över din indata, energi för fastighetsenergi blir negativ efter avdrag för egenproducerad/återvunnen energi","")</f>
        <v/>
      </c>
    </row>
    <row r="49" spans="2:7" ht="16.5" customHeight="1">
      <c r="B49" s="173"/>
      <c r="C49" s="16" t="s">
        <v>84</v>
      </c>
      <c r="F49" s="174"/>
      <c r="G49" s="17" t="str">
        <f>IF(Mätvärden!E217="Fel i indata","OBS! Se över din indata, energi för hushållssenergi blir negativ efter avdrag för elgolvvärme/utvändig el om mätvärdena ingår i uppmätt hushållsenergi!","")</f>
        <v/>
      </c>
    </row>
    <row r="50" spans="2:7" ht="16.5" customHeight="1">
      <c r="B50" s="173"/>
      <c r="C50" s="18"/>
      <c r="D50" s="30" t="s">
        <v>85</v>
      </c>
      <c r="E50" s="30" t="s">
        <v>86</v>
      </c>
      <c r="F50" s="174"/>
    </row>
    <row r="51" spans="2:7" ht="16.5" customHeight="1">
      <c r="B51" s="173"/>
      <c r="C51" s="38" t="s">
        <v>87</v>
      </c>
      <c r="D51" s="27" t="e">
        <f>Mätvärden!AR232</f>
        <v>#DIV/0!</v>
      </c>
      <c r="E51" s="158" t="e">
        <f ca="1">Mätvärden!BT232</f>
        <v>#DIV/0!</v>
      </c>
      <c r="F51" s="174" t="s">
        <v>77</v>
      </c>
    </row>
    <row r="52" spans="2:7" ht="16.5" customHeight="1">
      <c r="B52" s="173"/>
      <c r="C52" s="188" t="s">
        <v>88</v>
      </c>
      <c r="D52" s="49"/>
      <c r="E52" s="217" t="e">
        <f ca="1">_xlfn.IFNA(E51,1)</f>
        <v>#DIV/0!</v>
      </c>
      <c r="F52" s="174"/>
    </row>
    <row r="53" spans="2:7" ht="16.5" customHeight="1">
      <c r="B53" s="173"/>
      <c r="C53" s="31" t="s">
        <v>89</v>
      </c>
      <c r="D53" s="158" t="e">
        <f>Mätvärden!AR234</f>
        <v>#DIV/0!</v>
      </c>
      <c r="E53" s="158" t="e">
        <f ca="1">Mätvärden!BT234</f>
        <v>#DIV/0!</v>
      </c>
      <c r="F53" s="174" t="s">
        <v>77</v>
      </c>
    </row>
    <row r="54" spans="2:7" ht="16.5" customHeight="1">
      <c r="B54" s="173"/>
      <c r="C54" s="31" t="s">
        <v>90</v>
      </c>
      <c r="D54" s="158" t="e">
        <f>Mätvärden!AR236</f>
        <v>#DIV/0!</v>
      </c>
      <c r="E54" s="158" t="e">
        <f>Mätvärden!BT236</f>
        <v>#DIV/0!</v>
      </c>
      <c r="F54" s="174" t="s">
        <v>77</v>
      </c>
    </row>
    <row r="55" spans="2:7" ht="16.5" customHeight="1">
      <c r="B55" s="173"/>
      <c r="C55" s="31" t="s">
        <v>91</v>
      </c>
      <c r="D55" s="158" t="e">
        <f>Mätvärden!AR237</f>
        <v>#DIV/0!</v>
      </c>
      <c r="E55" s="158" t="e">
        <f>Mätvärden!BT237</f>
        <v>#DIV/0!</v>
      </c>
      <c r="F55" s="174" t="s">
        <v>77</v>
      </c>
    </row>
    <row r="56" spans="2:7" ht="16.5" customHeight="1">
      <c r="B56" s="173"/>
      <c r="C56" s="31" t="s">
        <v>92</v>
      </c>
      <c r="D56" s="158" t="e">
        <f>Mätvärden!AR238</f>
        <v>#DIV/0!</v>
      </c>
      <c r="E56" s="158" t="e">
        <f>Mätvärden!BT238</f>
        <v>#DIV/0!</v>
      </c>
      <c r="F56" s="174" t="s">
        <v>77</v>
      </c>
    </row>
    <row r="57" spans="2:7" ht="16.5" customHeight="1" thickBot="1">
      <c r="B57" s="175"/>
      <c r="C57" s="176"/>
      <c r="D57" s="176"/>
      <c r="E57" s="176"/>
      <c r="F57" s="177"/>
    </row>
    <row r="58" spans="2:7" ht="16.5" customHeight="1"/>
    <row r="59" spans="2:7" ht="16.5" customHeight="1">
      <c r="C59" s="18"/>
    </row>
    <row r="60" spans="2:7" ht="16.5" customHeight="1"/>
    <row r="61" spans="2:7" ht="16.5" customHeight="1"/>
    <row r="62" spans="2:7" ht="16.5" customHeight="1"/>
    <row r="63" spans="2:7" ht="16.5" customHeight="1"/>
    <row r="64" spans="2:7" ht="16.5" customHeight="1"/>
    <row r="65" ht="16.5" customHeight="1"/>
    <row r="66" ht="16.5" customHeight="1"/>
  </sheetData>
  <sheetProtection algorithmName="SHA-512" hashValue="mNpmEpLBTOvJl5DWRi0MLhdpaQ3/USBmvOq/qD8D163k2E2TwBCRfy+WjeonZiQec4GCBP/guf3I1e1PFIKqXw==" saltValue="Ol0LrLzT568Cf96cWRcsJA==" spinCount="100000" sheet="1" objects="1" scenarios="1" selectLockedCells="1"/>
  <dataConsolidate/>
  <mergeCells count="3">
    <mergeCell ref="Q5:R5"/>
    <mergeCell ref="S5:T5"/>
    <mergeCell ref="U5:V5"/>
  </mergeCells>
  <conditionalFormatting sqref="C19:D21">
    <cfRule type="expression" dxfId="56" priority="4">
      <formula>$D$15=0</formula>
    </cfRule>
  </conditionalFormatting>
  <conditionalFormatting sqref="C28:D28">
    <cfRule type="expression" dxfId="55" priority="6">
      <formula>$D$25="BBR29"</formula>
    </cfRule>
  </conditionalFormatting>
  <conditionalFormatting sqref="D30:D31">
    <cfRule type="expression" dxfId="54" priority="2">
      <formula>$D$19="NEJ"</formula>
    </cfRule>
  </conditionalFormatting>
  <conditionalFormatting sqref="E30:E31">
    <cfRule type="expression" dxfId="53" priority="1">
      <formula>$E$29="Lokaldel (finns ej)"</formula>
    </cfRule>
  </conditionalFormatting>
  <conditionalFormatting sqref="F19 J30">
    <cfRule type="expression" dxfId="52" priority="79">
      <formula>#REF!=#REF!</formula>
    </cfRule>
  </conditionalFormatting>
  <conditionalFormatting sqref="G48:G49">
    <cfRule type="expression" dxfId="51" priority="3">
      <formula>#REF!=#REF!</formula>
    </cfRule>
  </conditionalFormatting>
  <dataValidations count="7">
    <dataValidation type="list" allowBlank="1" showInputMessage="1" showErrorMessage="1" sqref="D25" xr:uid="{3A1AB912-1FA0-4492-91A7-5F4AEF7AB1DF}">
      <formula1>$P$7:$P$8</formula1>
    </dataValidation>
    <dataValidation type="list" allowBlank="1" showInputMessage="1" showErrorMessage="1" sqref="D19 D21" xr:uid="{BC44DD0D-E80B-4422-AD49-268AC8259762}">
      <formula1>$O$6:$O$7</formula1>
    </dataValidation>
    <dataValidation type="whole" allowBlank="1" showInputMessage="1" showErrorMessage="1" error="Andel bostäder ska vara mellan 0 till 100%" sqref="D15" xr:uid="{8D00BEF2-78B0-437D-9815-92ABFE7D46E3}">
      <formula1>0</formula1>
      <formula2>100</formula2>
    </dataValidation>
    <dataValidation type="whole" allowBlank="1" showInputMessage="1" showErrorMessage="1" error="Andel lokaler ska vara mellan 0% och 100 %" sqref="D16" xr:uid="{4F516356-7228-4FDC-83C9-E5C2AF8D405B}">
      <formula1>0</formula1>
      <formula2>100</formula2>
    </dataValidation>
    <dataValidation type="list" allowBlank="1" showInputMessage="1" showErrorMessage="1" sqref="D28" xr:uid="{E142034A-2223-4552-9EC6-7FAC5DF708CB}">
      <formula1>$X$7:$X$8</formula1>
    </dataValidation>
    <dataValidation type="list" allowBlank="1" showInputMessage="1" showErrorMessage="1" sqref="D11" xr:uid="{1338F329-3E47-473A-B8A6-2544BD209528}">
      <formula1>$Z$7:$Z$27</formula1>
    </dataValidation>
    <dataValidation type="list" allowBlank="1" showInputMessage="1" showErrorMessage="1" sqref="D12" xr:uid="{B4ED649E-A8BE-481D-ABDA-4D61FFFD30BE}">
      <formula1>INDIRECT($F$12,TRUE)</formula1>
    </dataValidation>
  </dataValidations>
  <pageMargins left="0.7" right="0.7" top="0.75" bottom="0.75" header="0.3" footer="0.3"/>
  <pageSetup paperSize="9" scale="1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DF7D7-0CEC-4AB4-B16F-D1F1245AD7EC}">
  <sheetPr codeName="Sheet11">
    <tabColor rgb="FFEEF1F9"/>
    <pageSetUpPr fitToPage="1"/>
  </sheetPr>
  <dimension ref="B1:EY413"/>
  <sheetViews>
    <sheetView showGridLines="0" tabSelected="1" zoomScale="90" zoomScaleNormal="90" workbookViewId="0">
      <selection activeCell="G114" sqref="G114"/>
    </sheetView>
  </sheetViews>
  <sheetFormatPr defaultColWidth="9.140625" defaultRowHeight="14.45"/>
  <cols>
    <col min="1" max="1" width="4" style="15" customWidth="1"/>
    <col min="2" max="2" width="40.7109375" style="15" customWidth="1"/>
    <col min="3" max="3" width="34.5703125" style="15" customWidth="1"/>
    <col min="4" max="4" width="6.85546875" style="15" hidden="1" customWidth="1"/>
    <col min="5" max="5" width="29.42578125" style="15" customWidth="1"/>
    <col min="6" max="6" width="2.140625" style="15" hidden="1" customWidth="1"/>
    <col min="7" max="7" width="29.42578125" style="15" customWidth="1"/>
    <col min="8" max="8" width="5.140625" style="15" hidden="1" customWidth="1"/>
    <col min="9" max="9" width="26.140625" style="15" customWidth="1"/>
    <col min="10" max="10" width="4.5703125" style="15" hidden="1" customWidth="1"/>
    <col min="11" max="11" width="26.140625" style="15" customWidth="1"/>
    <col min="12" max="12" width="7.42578125" style="15" hidden="1" customWidth="1"/>
    <col min="13" max="13" width="25.42578125" style="15" customWidth="1"/>
    <col min="14" max="14" width="6" style="15" hidden="1" customWidth="1"/>
    <col min="15" max="15" width="24" style="15" customWidth="1"/>
    <col min="16" max="16" width="2.7109375" style="15" customWidth="1"/>
    <col min="17" max="17" width="25.140625" style="15" customWidth="1"/>
    <col min="18" max="18" width="2.5703125" style="15" customWidth="1"/>
    <col min="19" max="19" width="22.7109375" style="15" customWidth="1"/>
    <col min="20" max="20" width="22.7109375" style="73" hidden="1" customWidth="1"/>
    <col min="21" max="21" width="22.42578125" style="73" hidden="1" customWidth="1"/>
    <col min="22" max="22" width="21.140625" style="73" hidden="1" customWidth="1"/>
    <col min="23" max="23" width="22.5703125" style="73" hidden="1" customWidth="1"/>
    <col min="24" max="24" width="27.85546875" style="73" hidden="1" customWidth="1"/>
    <col min="25" max="25" width="19" style="73" hidden="1" customWidth="1"/>
    <col min="26" max="26" width="22.5703125" style="73" hidden="1" customWidth="1"/>
    <col min="27" max="27" width="24.85546875" style="73" hidden="1" customWidth="1"/>
    <col min="28" max="28" width="19.7109375" style="73" hidden="1" customWidth="1"/>
    <col min="29" max="29" width="24.7109375" style="73" hidden="1" customWidth="1"/>
    <col min="30" max="30" width="24.85546875" style="73" hidden="1" customWidth="1"/>
    <col min="31" max="31" width="20.42578125" style="73" hidden="1" customWidth="1"/>
    <col min="32" max="32" width="8.5703125" style="73" hidden="1" customWidth="1"/>
    <col min="33" max="35" width="24.85546875" style="73" hidden="1" customWidth="1"/>
    <col min="36" max="36" width="3.140625" style="73" hidden="1" customWidth="1"/>
    <col min="37" max="37" width="45.5703125" style="15" hidden="1" customWidth="1"/>
    <col min="38" max="41" width="15" style="15" hidden="1" customWidth="1"/>
    <col min="42" max="42" width="15.28515625" style="15" hidden="1" customWidth="1"/>
    <col min="43" max="61" width="19.7109375" style="15" hidden="1" customWidth="1"/>
    <col min="62" max="62" width="22" style="73" hidden="1" customWidth="1"/>
    <col min="63" max="64" width="19.7109375" style="73" hidden="1" customWidth="1"/>
    <col min="65" max="65" width="25.140625" style="73" hidden="1" customWidth="1"/>
    <col min="66" max="69" width="19.7109375" style="73" hidden="1" customWidth="1"/>
    <col min="70" max="70" width="17.85546875" style="73" hidden="1" customWidth="1"/>
    <col min="71" max="71" width="19.7109375" style="73" hidden="1" customWidth="1"/>
    <col min="72" max="72" width="23.85546875" style="73" hidden="1" customWidth="1"/>
    <col min="73" max="73" width="19.7109375" style="73" hidden="1" customWidth="1"/>
    <col min="74" max="74" width="18.28515625" style="73" hidden="1" customWidth="1"/>
    <col min="75" max="78" width="15" style="73" hidden="1" customWidth="1"/>
    <col min="79" max="81" width="18.7109375" style="73" hidden="1" customWidth="1"/>
    <col min="82" max="87" width="20.42578125" style="73" hidden="1" customWidth="1"/>
    <col min="88" max="88" width="13.42578125" style="73" hidden="1" customWidth="1"/>
    <col min="89" max="123" width="15" style="73" hidden="1" customWidth="1"/>
    <col min="124" max="124" width="22.7109375" style="73" hidden="1" customWidth="1"/>
    <col min="125" max="135" width="9.140625" style="73" hidden="1" customWidth="1"/>
    <col min="136" max="136" width="19.42578125" style="73" hidden="1" customWidth="1"/>
    <col min="137" max="137" width="31.85546875" style="73" hidden="1" customWidth="1"/>
    <col min="138" max="139" width="35.85546875" style="73" hidden="1" customWidth="1"/>
    <col min="140" max="141" width="19.42578125" style="73" hidden="1" customWidth="1"/>
    <col min="142" max="142" width="38.42578125" style="73" hidden="1" customWidth="1"/>
    <col min="143" max="144" width="9.140625" style="73" hidden="1" customWidth="1"/>
    <col min="145" max="153" width="31" style="73" hidden="1" customWidth="1"/>
    <col min="154" max="154" width="12.85546875" style="73" hidden="1" customWidth="1"/>
    <col min="155" max="157" width="23.140625" style="15" customWidth="1"/>
    <col min="158" max="231" width="9.140625" style="15" customWidth="1"/>
    <col min="232" max="16384" width="9.140625" style="15"/>
  </cols>
  <sheetData>
    <row r="1" spans="2:154">
      <c r="T1" s="73" t="s">
        <v>93</v>
      </c>
      <c r="U1" s="73" t="s">
        <v>93</v>
      </c>
      <c r="V1" s="73" t="s">
        <v>93</v>
      </c>
      <c r="W1" s="73" t="s">
        <v>93</v>
      </c>
      <c r="X1" s="73" t="s">
        <v>93</v>
      </c>
      <c r="Y1" s="73" t="s">
        <v>93</v>
      </c>
      <c r="Z1" s="73" t="s">
        <v>93</v>
      </c>
      <c r="AA1" s="73" t="s">
        <v>93</v>
      </c>
      <c r="AB1" s="73" t="s">
        <v>93</v>
      </c>
      <c r="AC1" s="73" t="s">
        <v>93</v>
      </c>
      <c r="AD1" s="73" t="s">
        <v>93</v>
      </c>
      <c r="AE1" s="73" t="s">
        <v>93</v>
      </c>
      <c r="AF1" s="73" t="s">
        <v>93</v>
      </c>
      <c r="AG1" s="73" t="s">
        <v>93</v>
      </c>
      <c r="AH1" s="73" t="s">
        <v>93</v>
      </c>
      <c r="AI1" s="73" t="s">
        <v>93</v>
      </c>
      <c r="AJ1" s="73" t="s">
        <v>93</v>
      </c>
      <c r="AK1" s="73" t="s">
        <v>93</v>
      </c>
      <c r="AL1" s="73" t="s">
        <v>93</v>
      </c>
      <c r="AM1" s="73" t="s">
        <v>93</v>
      </c>
      <c r="AN1" s="73" t="s">
        <v>93</v>
      </c>
      <c r="AO1" s="73" t="s">
        <v>93</v>
      </c>
      <c r="AP1" s="73" t="s">
        <v>93</v>
      </c>
      <c r="AQ1" s="73" t="s">
        <v>93</v>
      </c>
      <c r="AR1" s="73" t="s">
        <v>93</v>
      </c>
      <c r="AS1" s="73" t="s">
        <v>93</v>
      </c>
      <c r="AT1" s="73" t="s">
        <v>93</v>
      </c>
      <c r="AU1" s="73" t="s">
        <v>93</v>
      </c>
      <c r="AV1" s="73" t="s">
        <v>93</v>
      </c>
      <c r="AW1" s="73" t="s">
        <v>93</v>
      </c>
      <c r="AX1" s="73" t="s">
        <v>93</v>
      </c>
      <c r="AY1" s="73" t="s">
        <v>93</v>
      </c>
      <c r="AZ1" s="73" t="s">
        <v>93</v>
      </c>
      <c r="BA1" s="73" t="s">
        <v>93</v>
      </c>
      <c r="BB1" s="73" t="s">
        <v>93</v>
      </c>
      <c r="BC1" s="73" t="s">
        <v>93</v>
      </c>
      <c r="BD1" s="73" t="s">
        <v>93</v>
      </c>
      <c r="BE1" s="73" t="s">
        <v>93</v>
      </c>
      <c r="BF1" s="73" t="s">
        <v>93</v>
      </c>
      <c r="BG1" s="73" t="s">
        <v>93</v>
      </c>
      <c r="BH1" s="73" t="s">
        <v>93</v>
      </c>
      <c r="BI1" s="73" t="s">
        <v>93</v>
      </c>
      <c r="BJ1" s="73" t="s">
        <v>93</v>
      </c>
      <c r="BK1" s="73" t="s">
        <v>93</v>
      </c>
      <c r="BL1" s="73" t="s">
        <v>93</v>
      </c>
      <c r="BM1" s="73" t="s">
        <v>93</v>
      </c>
      <c r="BN1" s="73" t="s">
        <v>93</v>
      </c>
      <c r="BO1" s="73" t="s">
        <v>93</v>
      </c>
      <c r="BP1" s="73" t="s">
        <v>93</v>
      </c>
      <c r="BQ1" s="73" t="s">
        <v>93</v>
      </c>
      <c r="BR1" s="73" t="s">
        <v>93</v>
      </c>
      <c r="BS1" s="73" t="s">
        <v>93</v>
      </c>
      <c r="BT1" s="73" t="s">
        <v>93</v>
      </c>
      <c r="BU1" s="73" t="s">
        <v>93</v>
      </c>
      <c r="BV1" s="73" t="s">
        <v>93</v>
      </c>
      <c r="BW1" s="73" t="s">
        <v>93</v>
      </c>
      <c r="BX1" s="73" t="s">
        <v>93</v>
      </c>
      <c r="BY1" s="73" t="s">
        <v>93</v>
      </c>
      <c r="BZ1" s="73" t="s">
        <v>93</v>
      </c>
      <c r="CA1" s="73" t="s">
        <v>93</v>
      </c>
      <c r="CB1" s="73" t="s">
        <v>93</v>
      </c>
      <c r="CC1" s="73" t="s">
        <v>93</v>
      </c>
      <c r="CD1" s="73" t="s">
        <v>93</v>
      </c>
      <c r="CE1" s="73" t="s">
        <v>93</v>
      </c>
      <c r="CF1" s="73" t="s">
        <v>93</v>
      </c>
      <c r="CG1" s="73" t="s">
        <v>93</v>
      </c>
      <c r="CH1" s="73" t="s">
        <v>93</v>
      </c>
      <c r="CI1" s="73" t="s">
        <v>93</v>
      </c>
      <c r="CJ1" s="73" t="s">
        <v>93</v>
      </c>
      <c r="CK1" s="73" t="s">
        <v>93</v>
      </c>
      <c r="CL1" s="73" t="s">
        <v>93</v>
      </c>
      <c r="CM1" s="73" t="s">
        <v>93</v>
      </c>
      <c r="CN1" s="73" t="s">
        <v>93</v>
      </c>
      <c r="CO1" s="73" t="s">
        <v>93</v>
      </c>
      <c r="CP1" s="73" t="s">
        <v>93</v>
      </c>
      <c r="CQ1" s="73" t="s">
        <v>93</v>
      </c>
      <c r="CR1" s="73" t="s">
        <v>93</v>
      </c>
      <c r="CS1" s="73" t="s">
        <v>93</v>
      </c>
      <c r="CT1" s="73" t="s">
        <v>93</v>
      </c>
      <c r="CU1" s="73" t="s">
        <v>93</v>
      </c>
      <c r="CV1" s="73" t="s">
        <v>93</v>
      </c>
      <c r="CW1" s="73" t="s">
        <v>93</v>
      </c>
      <c r="CX1" s="73" t="s">
        <v>93</v>
      </c>
      <c r="CY1" s="73" t="s">
        <v>93</v>
      </c>
      <c r="CZ1" s="73" t="s">
        <v>93</v>
      </c>
      <c r="DA1" s="73" t="s">
        <v>93</v>
      </c>
      <c r="DB1" s="73" t="s">
        <v>93</v>
      </c>
      <c r="DC1" s="73" t="s">
        <v>93</v>
      </c>
      <c r="DD1" s="73" t="s">
        <v>93</v>
      </c>
      <c r="DE1" s="73" t="s">
        <v>93</v>
      </c>
      <c r="DF1" s="73" t="s">
        <v>93</v>
      </c>
      <c r="DG1" s="73" t="s">
        <v>93</v>
      </c>
      <c r="DH1" s="73" t="s">
        <v>93</v>
      </c>
      <c r="DI1" s="73" t="s">
        <v>93</v>
      </c>
      <c r="DJ1" s="73" t="s">
        <v>93</v>
      </c>
      <c r="DK1" s="73" t="s">
        <v>93</v>
      </c>
      <c r="DL1" s="73" t="s">
        <v>93</v>
      </c>
      <c r="DM1" s="73" t="s">
        <v>93</v>
      </c>
      <c r="DN1" s="73" t="s">
        <v>93</v>
      </c>
      <c r="DO1" s="73" t="s">
        <v>93</v>
      </c>
      <c r="DP1" s="73" t="s">
        <v>93</v>
      </c>
      <c r="DQ1" s="73" t="s">
        <v>93</v>
      </c>
      <c r="DR1" s="73" t="s">
        <v>93</v>
      </c>
      <c r="DS1" s="73" t="s">
        <v>93</v>
      </c>
      <c r="DT1" s="73" t="s">
        <v>93</v>
      </c>
      <c r="DU1" s="73" t="s">
        <v>93</v>
      </c>
      <c r="DV1" s="73" t="s">
        <v>93</v>
      </c>
      <c r="DW1" s="73" t="s">
        <v>93</v>
      </c>
      <c r="DX1" s="73" t="s">
        <v>93</v>
      </c>
      <c r="DY1" s="73" t="s">
        <v>93</v>
      </c>
      <c r="DZ1" s="73" t="s">
        <v>93</v>
      </c>
      <c r="EA1" s="73" t="s">
        <v>93</v>
      </c>
      <c r="EB1" s="73" t="s">
        <v>93</v>
      </c>
      <c r="EC1" s="73" t="s">
        <v>93</v>
      </c>
      <c r="ED1" s="73" t="s">
        <v>93</v>
      </c>
      <c r="EE1" s="73" t="s">
        <v>93</v>
      </c>
      <c r="EF1" s="73" t="s">
        <v>93</v>
      </c>
      <c r="EG1" s="73" t="s">
        <v>93</v>
      </c>
      <c r="EH1" s="73" t="s">
        <v>93</v>
      </c>
      <c r="EI1" s="73" t="s">
        <v>93</v>
      </c>
      <c r="EJ1" s="73" t="s">
        <v>93</v>
      </c>
      <c r="EK1" s="73" t="s">
        <v>93</v>
      </c>
      <c r="EL1" s="73" t="s">
        <v>93</v>
      </c>
      <c r="EM1" s="73" t="s">
        <v>93</v>
      </c>
      <c r="EN1" s="73" t="s">
        <v>93</v>
      </c>
      <c r="EO1" s="73" t="s">
        <v>93</v>
      </c>
      <c r="EP1" s="73" t="s">
        <v>93</v>
      </c>
      <c r="EQ1" s="73" t="s">
        <v>93</v>
      </c>
      <c r="ER1" s="73" t="s">
        <v>93</v>
      </c>
      <c r="ES1" s="73" t="s">
        <v>93</v>
      </c>
      <c r="ET1" s="73" t="s">
        <v>93</v>
      </c>
      <c r="EU1" s="73" t="s">
        <v>93</v>
      </c>
      <c r="EV1" s="73" t="s">
        <v>93</v>
      </c>
      <c r="EW1" s="73" t="s">
        <v>93</v>
      </c>
      <c r="EX1" s="73" t="s">
        <v>93</v>
      </c>
    </row>
    <row r="2" spans="2:154" ht="23.45">
      <c r="B2" s="155" t="s">
        <v>94</v>
      </c>
    </row>
    <row r="3" spans="2:154" ht="21">
      <c r="B3" s="25"/>
    </row>
    <row r="4" spans="2:154" ht="21">
      <c r="B4" s="25"/>
    </row>
    <row r="5" spans="2:154" ht="21">
      <c r="B5" s="25"/>
    </row>
    <row r="6" spans="2:154" ht="21">
      <c r="B6" s="25"/>
    </row>
    <row r="7" spans="2:154" ht="21">
      <c r="B7" s="25"/>
    </row>
    <row r="8" spans="2:154" ht="21">
      <c r="B8" s="25"/>
    </row>
    <row r="9" spans="2:154" ht="18.600000000000001">
      <c r="B9" s="32" t="s">
        <v>95</v>
      </c>
    </row>
    <row r="10" spans="2:154" ht="15.6">
      <c r="C10" s="16"/>
      <c r="D10" s="16"/>
      <c r="E10" s="17"/>
      <c r="F10" s="17"/>
    </row>
    <row r="11" spans="2:154" ht="18.600000000000001">
      <c r="B11" s="32"/>
      <c r="C11" s="16"/>
      <c r="D11" s="16"/>
      <c r="E11" s="17"/>
      <c r="F11" s="17"/>
    </row>
    <row r="12" spans="2:154" ht="15.6">
      <c r="C12" s="16"/>
      <c r="D12" s="16"/>
      <c r="E12" s="17"/>
      <c r="F12" s="17"/>
    </row>
    <row r="13" spans="2:154" ht="18.600000000000001">
      <c r="B13" s="32"/>
      <c r="C13" s="16"/>
      <c r="D13" s="16"/>
      <c r="E13" s="17"/>
      <c r="F13" s="17"/>
    </row>
    <row r="14" spans="2:154" ht="18.600000000000001">
      <c r="B14" s="32"/>
      <c r="C14" s="16"/>
      <c r="D14" s="16"/>
      <c r="E14" s="17"/>
      <c r="F14" s="17"/>
    </row>
    <row r="15" spans="2:154" ht="18.600000000000001">
      <c r="B15" s="32"/>
      <c r="C15" s="16"/>
      <c r="D15" s="16"/>
      <c r="E15" s="17"/>
      <c r="F15" s="17"/>
    </row>
    <row r="16" spans="2:154" ht="18.600000000000001">
      <c r="B16" s="32"/>
      <c r="C16" s="16"/>
      <c r="D16" s="16"/>
      <c r="E16" s="17"/>
      <c r="F16" s="17"/>
    </row>
    <row r="17" spans="2:7" ht="18.600000000000001">
      <c r="B17" s="32"/>
      <c r="C17" s="16"/>
      <c r="D17" s="16"/>
      <c r="E17" s="17"/>
      <c r="F17" s="17"/>
    </row>
    <row r="18" spans="2:7" ht="18.600000000000001">
      <c r="B18" s="32"/>
      <c r="C18" s="16"/>
      <c r="D18" s="16"/>
      <c r="E18" s="17"/>
      <c r="F18" s="17"/>
    </row>
    <row r="19" spans="2:7" ht="18.600000000000001">
      <c r="B19" s="32"/>
      <c r="C19" s="16"/>
      <c r="D19" s="16"/>
      <c r="E19" s="17"/>
      <c r="F19" s="17"/>
    </row>
    <row r="20" spans="2:7" ht="18.600000000000001">
      <c r="B20" s="32"/>
      <c r="C20" s="16"/>
      <c r="D20" s="16"/>
      <c r="E20" s="17"/>
      <c r="F20" s="17"/>
    </row>
    <row r="21" spans="2:7" ht="18.600000000000001">
      <c r="B21" s="32"/>
      <c r="C21" s="16"/>
      <c r="D21" s="16"/>
      <c r="E21" s="17"/>
      <c r="F21" s="17"/>
    </row>
    <row r="22" spans="2:7" ht="18.600000000000001">
      <c r="B22" s="32"/>
      <c r="C22" s="16"/>
      <c r="D22" s="16"/>
      <c r="E22" s="17"/>
      <c r="F22" s="17"/>
    </row>
    <row r="23" spans="2:7" ht="18.600000000000001">
      <c r="B23" s="32"/>
      <c r="C23" s="16"/>
      <c r="D23" s="16"/>
      <c r="E23" s="17"/>
      <c r="F23" s="17"/>
    </row>
    <row r="24" spans="2:7" ht="18.600000000000001">
      <c r="B24" s="32"/>
      <c r="C24" s="16"/>
      <c r="D24" s="16"/>
      <c r="E24" s="17"/>
      <c r="F24" s="17"/>
    </row>
    <row r="25" spans="2:7" ht="18.600000000000001">
      <c r="B25" s="32"/>
      <c r="C25" s="16"/>
      <c r="D25" s="16"/>
      <c r="E25" s="17"/>
      <c r="F25" s="17"/>
    </row>
    <row r="26" spans="2:7" ht="15.6">
      <c r="B26" s="18"/>
      <c r="D26" s="16"/>
      <c r="E26" s="17"/>
      <c r="F26" s="17"/>
    </row>
    <row r="27" spans="2:7" ht="15.6">
      <c r="B27" s="18" t="s">
        <v>96</v>
      </c>
      <c r="C27" s="16"/>
      <c r="D27" s="16"/>
      <c r="E27" s="17"/>
      <c r="F27" s="17"/>
    </row>
    <row r="28" spans="2:7" ht="15.6">
      <c r="B28" s="15" t="s">
        <v>97</v>
      </c>
      <c r="C28" s="22" t="s">
        <v>98</v>
      </c>
      <c r="D28" s="156">
        <f>IF(AND(C28="Energi inkl. tappvarmvatten",C36="Energi till tappvarmvatten"),1,0)</f>
        <v>0</v>
      </c>
      <c r="E28" s="157" t="s">
        <v>99</v>
      </c>
      <c r="F28" s="17"/>
    </row>
    <row r="29" spans="2:7" ht="15.6">
      <c r="B29" s="15" t="s">
        <v>100</v>
      </c>
      <c r="C29" s="22">
        <v>1</v>
      </c>
      <c r="D29" s="16"/>
      <c r="E29" s="19"/>
      <c r="F29" s="17"/>
    </row>
    <row r="30" spans="2:7" ht="15.6">
      <c r="C30" s="30" t="s">
        <v>101</v>
      </c>
      <c r="D30" s="16"/>
      <c r="E30" s="30" t="s">
        <v>102</v>
      </c>
      <c r="F30" s="17"/>
      <c r="G30" s="30" t="s">
        <v>103</v>
      </c>
    </row>
    <row r="31" spans="2:7" ht="15.6">
      <c r="B31" s="15" t="s">
        <v>104</v>
      </c>
      <c r="C31" s="22" t="s">
        <v>105</v>
      </c>
      <c r="D31" s="192"/>
      <c r="E31" s="22" t="s">
        <v>105</v>
      </c>
      <c r="F31" s="193"/>
      <c r="G31" s="22" t="s">
        <v>105</v>
      </c>
    </row>
    <row r="32" spans="2:7" ht="15.6">
      <c r="B32" s="15" t="s">
        <v>106</v>
      </c>
      <c r="C32" s="246">
        <v>1</v>
      </c>
      <c r="D32" s="247"/>
      <c r="E32" s="246"/>
      <c r="F32" s="248"/>
      <c r="G32" s="246"/>
    </row>
    <row r="33" spans="2:7" ht="15.6">
      <c r="B33" s="15" t="s">
        <v>107</v>
      </c>
      <c r="C33" s="22" t="s">
        <v>108</v>
      </c>
      <c r="D33" s="192"/>
      <c r="E33" s="22" t="s">
        <v>108</v>
      </c>
      <c r="F33" s="193"/>
      <c r="G33" s="22" t="s">
        <v>108</v>
      </c>
    </row>
    <row r="34" spans="2:7" ht="16.5" customHeight="1">
      <c r="D34" s="16"/>
      <c r="F34" s="17"/>
    </row>
    <row r="35" spans="2:7" ht="15.6">
      <c r="B35" s="18" t="s">
        <v>109</v>
      </c>
      <c r="C35" s="18"/>
      <c r="D35" s="16"/>
      <c r="E35" s="18"/>
      <c r="F35" s="17"/>
      <c r="G35" s="18"/>
    </row>
    <row r="36" spans="2:7" ht="14.25" customHeight="1">
      <c r="B36" s="15" t="s">
        <v>97</v>
      </c>
      <c r="C36" s="22" t="s">
        <v>110</v>
      </c>
      <c r="D36" s="156">
        <f>IF(OR($C$36="Kallvattenvolym",C36="Tappvarmvattenvolym"),1,0)</f>
        <v>1</v>
      </c>
      <c r="E36" s="18"/>
      <c r="F36" s="17"/>
      <c r="G36" s="18"/>
    </row>
    <row r="37" spans="2:7" ht="14.25" hidden="1" customHeight="1">
      <c r="C37" s="194"/>
      <c r="F37" s="17"/>
      <c r="G37" s="18"/>
    </row>
    <row r="38" spans="2:7" ht="15" customHeight="1">
      <c r="B38" s="15" t="s">
        <v>111</v>
      </c>
      <c r="C38" s="22" t="s">
        <v>112</v>
      </c>
      <c r="D38" s="16"/>
      <c r="E38" s="17"/>
      <c r="F38" s="17"/>
      <c r="G38" s="18"/>
    </row>
    <row r="39" spans="2:7" ht="15" hidden="1" customHeight="1">
      <c r="C39" s="194"/>
      <c r="F39" s="17"/>
      <c r="G39" s="18"/>
    </row>
    <row r="40" spans="2:7" ht="15" customHeight="1">
      <c r="B40" s="68" t="s">
        <v>113</v>
      </c>
      <c r="C40" s="72" t="s">
        <v>114</v>
      </c>
      <c r="D40" s="16"/>
      <c r="E40" s="18"/>
      <c r="F40" s="17"/>
      <c r="G40" s="18"/>
    </row>
    <row r="41" spans="2:7" ht="15" customHeight="1">
      <c r="B41" s="15" t="s">
        <v>100</v>
      </c>
      <c r="C41" s="22">
        <v>1</v>
      </c>
      <c r="E41" s="157" t="s">
        <v>115</v>
      </c>
      <c r="F41" s="17"/>
    </row>
    <row r="42" spans="2:7" ht="19.5" customHeight="1">
      <c r="C42" s="30" t="s">
        <v>101</v>
      </c>
      <c r="D42" s="16"/>
      <c r="E42" s="30" t="s">
        <v>102</v>
      </c>
      <c r="F42" s="17"/>
      <c r="G42" s="30" t="s">
        <v>103</v>
      </c>
    </row>
    <row r="43" spans="2:7" ht="15" customHeight="1">
      <c r="B43" s="15" t="s">
        <v>116</v>
      </c>
      <c r="C43" s="22" t="s">
        <v>105</v>
      </c>
      <c r="D43" s="192"/>
      <c r="E43" s="22" t="s">
        <v>117</v>
      </c>
      <c r="F43" s="193"/>
      <c r="G43" s="22" t="s">
        <v>118</v>
      </c>
    </row>
    <row r="44" spans="2:7" ht="13.5" customHeight="1">
      <c r="B44" s="15" t="s">
        <v>106</v>
      </c>
      <c r="C44" s="246">
        <v>1</v>
      </c>
      <c r="D44" s="192"/>
      <c r="E44" s="246">
        <v>0</v>
      </c>
      <c r="F44" s="193"/>
      <c r="G44" s="246">
        <v>0</v>
      </c>
    </row>
    <row r="45" spans="2:7" ht="13.5" customHeight="1">
      <c r="B45" s="15" t="s">
        <v>107</v>
      </c>
      <c r="C45" s="22" t="s">
        <v>108</v>
      </c>
      <c r="D45" s="192"/>
      <c r="E45" s="22" t="s">
        <v>108</v>
      </c>
      <c r="F45" s="193"/>
      <c r="G45" s="22" t="s">
        <v>108</v>
      </c>
    </row>
    <row r="46" spans="2:7" ht="19.5" customHeight="1">
      <c r="D46" s="16"/>
      <c r="F46" s="17"/>
    </row>
    <row r="47" spans="2:7" ht="17.25" customHeight="1">
      <c r="B47" s="18" t="s">
        <v>119</v>
      </c>
      <c r="D47" s="16"/>
      <c r="F47" s="17"/>
    </row>
    <row r="48" spans="2:7" ht="15.6">
      <c r="B48" s="15" t="s">
        <v>120</v>
      </c>
      <c r="C48" s="22" t="s">
        <v>114</v>
      </c>
      <c r="D48" s="16"/>
      <c r="F48" s="17"/>
    </row>
    <row r="49" spans="2:13" hidden="1">
      <c r="C49" s="194"/>
      <c r="F49" s="17"/>
    </row>
    <row r="50" spans="2:13" ht="15.6">
      <c r="B50" s="15" t="s">
        <v>121</v>
      </c>
      <c r="C50" s="22">
        <v>0</v>
      </c>
      <c r="D50" s="16"/>
      <c r="E50" s="18"/>
      <c r="F50" s="17"/>
      <c r="G50" s="18"/>
    </row>
    <row r="51" spans="2:13" ht="15.6">
      <c r="C51" s="30" t="s">
        <v>101</v>
      </c>
      <c r="D51" s="16"/>
      <c r="E51" s="30" t="s">
        <v>102</v>
      </c>
      <c r="F51" s="17"/>
      <c r="G51" s="30" t="s">
        <v>103</v>
      </c>
    </row>
    <row r="52" spans="2:13" ht="15.6">
      <c r="B52" s="15" t="s">
        <v>122</v>
      </c>
      <c r="C52" s="22" t="s">
        <v>123</v>
      </c>
      <c r="D52" s="192"/>
      <c r="E52" s="22" t="s">
        <v>123</v>
      </c>
      <c r="F52" s="193"/>
      <c r="G52" s="22" t="s">
        <v>124</v>
      </c>
    </row>
    <row r="53" spans="2:13" ht="15.6">
      <c r="B53" s="15" t="s">
        <v>106</v>
      </c>
      <c r="C53" s="22">
        <v>2.5</v>
      </c>
      <c r="D53" s="192"/>
      <c r="E53" s="22">
        <v>2.5</v>
      </c>
      <c r="F53" s="193"/>
      <c r="G53" s="22">
        <v>1</v>
      </c>
    </row>
    <row r="54" spans="2:13" ht="15.6">
      <c r="B54" s="15" t="s">
        <v>107</v>
      </c>
      <c r="C54" s="22" t="s">
        <v>108</v>
      </c>
      <c r="D54" s="192"/>
      <c r="E54" s="22" t="s">
        <v>108</v>
      </c>
      <c r="F54" s="193"/>
      <c r="G54" s="22" t="s">
        <v>108</v>
      </c>
    </row>
    <row r="55" spans="2:13" ht="14.25" customHeight="1">
      <c r="D55" s="16"/>
      <c r="F55" s="17"/>
    </row>
    <row r="56" spans="2:13" ht="14.25" customHeight="1">
      <c r="B56" s="71" t="s">
        <v>125</v>
      </c>
      <c r="D56" s="16"/>
      <c r="F56" s="17"/>
    </row>
    <row r="57" spans="2:13" ht="14.1" customHeight="1">
      <c r="B57" s="15" t="s">
        <v>126</v>
      </c>
      <c r="C57" s="22" t="s">
        <v>114</v>
      </c>
      <c r="D57" s="156">
        <f>IF($C$57="Finns ej",1,0)</f>
        <v>1</v>
      </c>
      <c r="F57" s="17"/>
    </row>
    <row r="58" spans="2:13" ht="17.100000000000001" customHeight="1">
      <c r="B58" s="15" t="s">
        <v>121</v>
      </c>
      <c r="C58" s="22">
        <v>1</v>
      </c>
      <c r="D58" s="16"/>
      <c r="E58" s="189" t="s">
        <v>127</v>
      </c>
      <c r="F58" s="17"/>
    </row>
    <row r="59" spans="2:13" ht="15.6">
      <c r="C59" s="30" t="s">
        <v>101</v>
      </c>
      <c r="D59" s="16"/>
      <c r="E59" s="30" t="s">
        <v>102</v>
      </c>
      <c r="F59" s="17"/>
      <c r="G59" s="30" t="s">
        <v>103</v>
      </c>
    </row>
    <row r="60" spans="2:13" ht="15.6">
      <c r="B60" s="15" t="s">
        <v>128</v>
      </c>
      <c r="C60" s="22" t="s">
        <v>129</v>
      </c>
      <c r="D60" s="192"/>
      <c r="E60" s="22" t="s">
        <v>130</v>
      </c>
      <c r="F60" s="193"/>
      <c r="G60" s="22" t="s">
        <v>105</v>
      </c>
    </row>
    <row r="61" spans="2:13" ht="15.6">
      <c r="B61" s="15" t="s">
        <v>107</v>
      </c>
      <c r="C61" s="24" t="s">
        <v>108</v>
      </c>
      <c r="D61" s="16"/>
      <c r="E61" s="24" t="s">
        <v>108</v>
      </c>
      <c r="F61" s="17"/>
      <c r="G61" s="24" t="s">
        <v>108</v>
      </c>
    </row>
    <row r="62" spans="2:13" ht="15.75" customHeight="1">
      <c r="D62" s="16"/>
      <c r="F62" s="17"/>
      <c r="G62" s="30" t="s">
        <v>131</v>
      </c>
    </row>
    <row r="63" spans="2:13" ht="15.6">
      <c r="B63" s="15" t="s">
        <v>132</v>
      </c>
      <c r="C63" s="22" t="s">
        <v>114</v>
      </c>
      <c r="D63" s="16"/>
      <c r="E63" s="33" t="s">
        <v>133</v>
      </c>
      <c r="F63" s="17"/>
      <c r="G63" s="23"/>
      <c r="K63" s="17" t="str">
        <f>IF(AND(C63="Finns", 'Indata och resultat'!$D$15=0),"Se över din indata! Bara elgolvvärme i bostäder ska anges och andel bostäder är 0%.","")</f>
        <v/>
      </c>
      <c r="M63" s="17"/>
    </row>
    <row r="64" spans="2:13" hidden="1">
      <c r="C64" s="194"/>
      <c r="E64" s="33"/>
      <c r="F64" s="33"/>
      <c r="G64" s="33"/>
      <c r="I64" s="33"/>
      <c r="M64" s="17"/>
    </row>
    <row r="65" spans="2:154" ht="15.6">
      <c r="B65" s="15" t="s">
        <v>134</v>
      </c>
      <c r="C65" s="23" t="s">
        <v>135</v>
      </c>
      <c r="D65" s="16"/>
      <c r="E65" s="33" t="s">
        <v>136</v>
      </c>
      <c r="F65" s="17"/>
      <c r="G65" s="158">
        <f>IF('Indata och resultat'!D14&gt;0,G63*1000/'Indata och resultat'!$D$14*'Indata och resultat'!$D$15/100,0)</f>
        <v>0</v>
      </c>
      <c r="I65" s="15" t="s">
        <v>137</v>
      </c>
      <c r="M65" s="17"/>
    </row>
    <row r="66" spans="2:154" ht="15.6">
      <c r="D66" s="16"/>
      <c r="F66" s="17"/>
      <c r="M66" s="17"/>
    </row>
    <row r="67" spans="2:154" ht="14.25" customHeight="1">
      <c r="B67" s="15" t="s">
        <v>138</v>
      </c>
      <c r="C67" s="22" t="s">
        <v>114</v>
      </c>
      <c r="D67" s="16"/>
      <c r="F67" s="17"/>
      <c r="G67" s="30" t="s">
        <v>139</v>
      </c>
      <c r="I67" s="17"/>
    </row>
    <row r="68" spans="2:154" ht="17.25" hidden="1" customHeight="1">
      <c r="C68" s="194"/>
      <c r="F68" s="17"/>
      <c r="G68" s="30"/>
      <c r="I68" s="17"/>
    </row>
    <row r="69" spans="2:154" ht="17.25" customHeight="1">
      <c r="B69" s="15" t="s">
        <v>140</v>
      </c>
      <c r="C69" s="23" t="s">
        <v>141</v>
      </c>
      <c r="D69" s="16"/>
      <c r="E69" s="33" t="s">
        <v>142</v>
      </c>
      <c r="F69" s="17"/>
      <c r="G69" s="148">
        <v>3</v>
      </c>
      <c r="I69" s="15" t="s">
        <v>137</v>
      </c>
      <c r="K69" s="17" t="str">
        <f>IF(AND($C$67="Finns", 'Indata och resultat'!$D$15=0),"Se över din indata! Andel bostäder är 0%.","")</f>
        <v/>
      </c>
    </row>
    <row r="70" spans="2:154" ht="15.6">
      <c r="D70" s="16"/>
      <c r="F70" s="17"/>
      <c r="O70" s="17"/>
    </row>
    <row r="71" spans="2:154" ht="29.1">
      <c r="B71" s="179" t="s">
        <v>143</v>
      </c>
      <c r="C71" s="195" t="s">
        <v>141</v>
      </c>
      <c r="D71" s="16"/>
      <c r="F71" s="17"/>
    </row>
    <row r="72" spans="2:154" ht="29.25" hidden="1" customHeight="1">
      <c r="B72" s="68"/>
      <c r="C72" s="196"/>
      <c r="D72" s="68"/>
      <c r="E72" s="68"/>
      <c r="F72" s="68"/>
    </row>
    <row r="73" spans="2:154" ht="18" customHeight="1">
      <c r="B73" s="163" t="s">
        <v>144</v>
      </c>
      <c r="C73" s="148">
        <v>0</v>
      </c>
      <c r="D73" s="16"/>
      <c r="E73" s="149" t="s">
        <v>145</v>
      </c>
      <c r="F73" s="17"/>
    </row>
    <row r="74" spans="2:154" ht="18.75" customHeight="1">
      <c r="B74" s="150"/>
      <c r="C74" s="150"/>
      <c r="D74" s="150"/>
      <c r="E74" s="150"/>
      <c r="F74" s="150"/>
    </row>
    <row r="75" spans="2:154" ht="11.25" customHeight="1">
      <c r="B75" s="71" t="s">
        <v>146</v>
      </c>
      <c r="D75" s="16"/>
      <c r="F75" s="17"/>
      <c r="I75" s="17"/>
      <c r="K75" s="18"/>
      <c r="M75" s="17"/>
      <c r="Q75" s="18"/>
    </row>
    <row r="76" spans="2:154" ht="30" customHeight="1">
      <c r="B76" s="68" t="s">
        <v>147</v>
      </c>
      <c r="C76" s="72" t="s">
        <v>114</v>
      </c>
      <c r="D76" s="16"/>
      <c r="F76" s="17"/>
      <c r="I76" s="161"/>
      <c r="K76" s="18"/>
      <c r="M76" s="17"/>
      <c r="O76" s="18"/>
      <c r="Q76" s="18"/>
    </row>
    <row r="77" spans="2:154" ht="6" hidden="1" customHeight="1">
      <c r="B77" s="68"/>
      <c r="C77" s="196"/>
      <c r="D77" s="68"/>
      <c r="E77" s="68"/>
      <c r="F77" s="68"/>
      <c r="H77" s="68"/>
      <c r="I77" s="17"/>
      <c r="J77" s="68"/>
      <c r="K77" s="18"/>
      <c r="M77" s="17"/>
      <c r="O77" s="18"/>
      <c r="Q77" s="18"/>
      <c r="AL77" s="33"/>
    </row>
    <row r="78" spans="2:154" ht="17.45" customHeight="1">
      <c r="B78" s="31" t="s">
        <v>148</v>
      </c>
      <c r="C78" s="22">
        <v>1</v>
      </c>
      <c r="D78" s="16"/>
      <c r="E78" s="19"/>
      <c r="F78" s="17"/>
      <c r="I78" s="18"/>
      <c r="K78" s="18"/>
      <c r="M78" s="17"/>
      <c r="Q78" s="18"/>
    </row>
    <row r="79" spans="2:154" ht="16.5" customHeight="1">
      <c r="C79" s="30" t="s">
        <v>101</v>
      </c>
      <c r="D79" s="16"/>
      <c r="E79" s="30" t="s">
        <v>102</v>
      </c>
      <c r="F79" s="17"/>
      <c r="G79" s="30" t="s">
        <v>103</v>
      </c>
      <c r="I79" s="30" t="s">
        <v>149</v>
      </c>
      <c r="K79" s="30" t="s">
        <v>150</v>
      </c>
      <c r="M79" s="18"/>
      <c r="Q79" s="18"/>
    </row>
    <row r="80" spans="2:154" ht="16.5" customHeight="1">
      <c r="B80" s="38" t="s">
        <v>151</v>
      </c>
      <c r="C80" s="22" t="s">
        <v>152</v>
      </c>
      <c r="D80" s="192"/>
      <c r="E80" s="22" t="s">
        <v>153</v>
      </c>
      <c r="F80" s="193"/>
      <c r="G80" s="22" t="s">
        <v>154</v>
      </c>
      <c r="H80" s="194"/>
      <c r="I80" s="22" t="s">
        <v>153</v>
      </c>
      <c r="J80" s="194"/>
      <c r="K80" s="22" t="s">
        <v>155</v>
      </c>
      <c r="O80" s="18"/>
      <c r="Q80" s="18"/>
      <c r="EX80" s="75"/>
    </row>
    <row r="81" spans="2:155" ht="16.5" customHeight="1">
      <c r="B81" s="38" t="s">
        <v>156</v>
      </c>
      <c r="C81" s="22" t="s">
        <v>157</v>
      </c>
      <c r="D81" s="192"/>
      <c r="E81" s="22" t="s">
        <v>158</v>
      </c>
      <c r="F81" s="193"/>
      <c r="G81" s="22" t="s">
        <v>158</v>
      </c>
      <c r="H81" s="194"/>
      <c r="I81" s="22" t="s">
        <v>158</v>
      </c>
      <c r="J81" s="194"/>
      <c r="K81" s="22" t="s">
        <v>159</v>
      </c>
      <c r="O81" s="18"/>
      <c r="Q81" s="18"/>
      <c r="EX81" s="75"/>
    </row>
    <row r="82" spans="2:155" ht="16.5" customHeight="1">
      <c r="B82" s="18" t="s">
        <v>160</v>
      </c>
      <c r="C82" s="22" t="s">
        <v>161</v>
      </c>
      <c r="D82" s="192"/>
      <c r="E82" s="22" t="s">
        <v>161</v>
      </c>
      <c r="F82" s="193"/>
      <c r="G82" s="22" t="s">
        <v>161</v>
      </c>
      <c r="H82" s="194"/>
      <c r="I82" s="22" t="s">
        <v>161</v>
      </c>
      <c r="J82" s="194"/>
      <c r="K82" s="22" t="s">
        <v>161</v>
      </c>
      <c r="M82" s="18"/>
      <c r="O82" s="18"/>
      <c r="Q82" s="18"/>
    </row>
    <row r="83" spans="2:155" ht="16.5" customHeight="1">
      <c r="D83" s="16"/>
      <c r="F83" s="17"/>
      <c r="K83" s="18"/>
      <c r="M83" s="18"/>
      <c r="O83" s="18"/>
      <c r="Q83" s="18"/>
      <c r="EV83" s="208" t="s">
        <v>162</v>
      </c>
      <c r="EW83" s="209" t="s">
        <v>163</v>
      </c>
      <c r="EX83" s="208" t="s">
        <v>164</v>
      </c>
    </row>
    <row r="84" spans="2:155" ht="16.5" customHeight="1">
      <c r="B84" s="71" t="s">
        <v>165</v>
      </c>
      <c r="D84" s="16"/>
      <c r="F84" s="17"/>
      <c r="M84" s="18"/>
      <c r="O84" s="18"/>
      <c r="Q84" s="18"/>
      <c r="T84" s="75"/>
      <c r="U84" s="75"/>
      <c r="BS84" s="101"/>
      <c r="DP84" s="128"/>
      <c r="DQ84" s="74" t="s">
        <v>166</v>
      </c>
      <c r="DR84" s="74" t="s">
        <v>167</v>
      </c>
      <c r="DS84" s="74" t="s">
        <v>168</v>
      </c>
      <c r="DT84" s="74" t="s">
        <v>169</v>
      </c>
      <c r="DU84" s="74"/>
      <c r="DV84" s="74"/>
      <c r="DW84" s="74" t="s">
        <v>170</v>
      </c>
      <c r="DX84" s="74"/>
      <c r="DY84" s="74"/>
      <c r="DZ84" s="74" t="s">
        <v>171</v>
      </c>
      <c r="EA84" s="74" t="s">
        <v>172</v>
      </c>
      <c r="EB84" s="74" t="s">
        <v>173</v>
      </c>
      <c r="EC84" s="74" t="s">
        <v>174</v>
      </c>
      <c r="ED84" s="74" t="s">
        <v>175</v>
      </c>
      <c r="EE84" s="74" t="s">
        <v>176</v>
      </c>
      <c r="EF84" s="74"/>
      <c r="EG84" s="74"/>
      <c r="EH84" s="74" t="s">
        <v>177</v>
      </c>
      <c r="EI84" s="74" t="s">
        <v>178</v>
      </c>
      <c r="EJ84" s="74" t="s">
        <v>179</v>
      </c>
      <c r="EK84" s="74"/>
      <c r="EL84" s="74" t="s">
        <v>113</v>
      </c>
      <c r="EM84" s="74" t="s">
        <v>180</v>
      </c>
      <c r="EO84" s="74" t="s">
        <v>181</v>
      </c>
      <c r="EP84" s="74" t="s">
        <v>177</v>
      </c>
      <c r="EQ84" s="74" t="s">
        <v>182</v>
      </c>
      <c r="ER84" s="74" t="s">
        <v>183</v>
      </c>
      <c r="ES84" s="74" t="s">
        <v>184</v>
      </c>
      <c r="ET84" s="74" t="s">
        <v>185</v>
      </c>
      <c r="EU84" s="74" t="s">
        <v>186</v>
      </c>
      <c r="EV84" s="75" t="s">
        <v>187</v>
      </c>
      <c r="EW84" s="75">
        <v>129.06</v>
      </c>
      <c r="EX84" s="135">
        <f t="shared" ref="EX84:EX95" si="0">EW84/1000</f>
        <v>0.12906000000000001</v>
      </c>
    </row>
    <row r="85" spans="2:155" ht="16.5" customHeight="1">
      <c r="B85" s="15" t="s">
        <v>188</v>
      </c>
      <c r="C85" s="22" t="s">
        <v>189</v>
      </c>
      <c r="D85" s="16"/>
      <c r="E85" s="17" t="str">
        <f>IF(AND($C$85="Separat mätdata finns", 'Indata och resultat'!$D$15=0),"Se över din indata! Bara uppmätt hushållsenergi ska anges och andel bostäder är 0%.","")</f>
        <v/>
      </c>
      <c r="F85" s="17"/>
      <c r="M85" s="18"/>
      <c r="O85" s="18"/>
      <c r="Q85" s="18"/>
      <c r="T85" s="75"/>
      <c r="U85" s="75"/>
      <c r="DQ85" s="73" t="s">
        <v>161</v>
      </c>
      <c r="DR85" s="75">
        <v>0</v>
      </c>
      <c r="DS85" s="73" t="s">
        <v>105</v>
      </c>
      <c r="DT85" s="73" t="s">
        <v>105</v>
      </c>
      <c r="DV85" s="82"/>
      <c r="DW85" s="82" t="s">
        <v>123</v>
      </c>
      <c r="DY85" s="82"/>
      <c r="DZ85" s="73" t="s">
        <v>152</v>
      </c>
      <c r="EA85" s="82" t="s">
        <v>158</v>
      </c>
      <c r="EB85" s="75">
        <v>2015</v>
      </c>
      <c r="EC85" s="75" t="s">
        <v>187</v>
      </c>
      <c r="ED85" s="75">
        <v>1</v>
      </c>
      <c r="EE85" s="75">
        <v>744</v>
      </c>
      <c r="EF85" s="75"/>
      <c r="EG85" s="82"/>
      <c r="EH85" s="82" t="s">
        <v>190</v>
      </c>
      <c r="EI85" s="82" t="s">
        <v>191</v>
      </c>
      <c r="EJ85" s="82" t="s">
        <v>108</v>
      </c>
      <c r="EK85" s="82"/>
      <c r="EL85" s="75" t="s">
        <v>192</v>
      </c>
      <c r="EM85" s="75" t="s">
        <v>192</v>
      </c>
      <c r="EO85" s="82" t="s">
        <v>193</v>
      </c>
      <c r="EP85" s="82" t="s">
        <v>190</v>
      </c>
      <c r="EQ85" s="73" t="s">
        <v>194</v>
      </c>
      <c r="ER85" s="73" t="s">
        <v>189</v>
      </c>
      <c r="ES85" s="73" t="s">
        <v>135</v>
      </c>
      <c r="ET85" s="73" t="s">
        <v>135</v>
      </c>
      <c r="EU85" s="73" t="s">
        <v>135</v>
      </c>
      <c r="EV85" s="75" t="s">
        <v>195</v>
      </c>
      <c r="EW85" s="75">
        <v>114.74</v>
      </c>
      <c r="EX85" s="135">
        <f t="shared" si="0"/>
        <v>0.11473999999999999</v>
      </c>
    </row>
    <row r="86" spans="2:155" ht="15.75" customHeight="1">
      <c r="M86" s="18"/>
      <c r="O86" s="18"/>
      <c r="Q86" s="18"/>
      <c r="T86" s="75"/>
      <c r="U86" s="75"/>
      <c r="DQ86" s="73" t="s">
        <v>196</v>
      </c>
      <c r="DR86" s="75">
        <v>1</v>
      </c>
      <c r="DS86" s="73" t="s">
        <v>118</v>
      </c>
      <c r="DT86" s="73" t="s">
        <v>129</v>
      </c>
      <c r="DV86" s="82"/>
      <c r="DW86" s="82" t="s">
        <v>124</v>
      </c>
      <c r="DY86" s="82"/>
      <c r="DZ86" s="73" t="s">
        <v>153</v>
      </c>
      <c r="EA86" s="82" t="s">
        <v>159</v>
      </c>
      <c r="EB86" s="75">
        <v>2016</v>
      </c>
      <c r="EC86" s="75" t="s">
        <v>195</v>
      </c>
      <c r="ED86" s="75">
        <v>2</v>
      </c>
      <c r="EE86" s="75">
        <v>672</v>
      </c>
      <c r="EF86" s="75"/>
      <c r="EG86" s="82"/>
      <c r="EH86" s="73" t="s">
        <v>197</v>
      </c>
      <c r="EI86" s="73" t="s">
        <v>198</v>
      </c>
      <c r="EJ86" s="82" t="s">
        <v>199</v>
      </c>
      <c r="EK86" s="82"/>
      <c r="EL86" s="75" t="s">
        <v>114</v>
      </c>
      <c r="EM86" s="75" t="s">
        <v>114</v>
      </c>
      <c r="EO86" s="82" t="s">
        <v>98</v>
      </c>
      <c r="EP86" s="73" t="s">
        <v>197</v>
      </c>
      <c r="EQ86" s="73" t="s">
        <v>112</v>
      </c>
      <c r="ER86" s="73" t="s">
        <v>200</v>
      </c>
      <c r="ES86" s="73" t="s">
        <v>141</v>
      </c>
      <c r="ET86" s="73" t="s">
        <v>141</v>
      </c>
      <c r="EU86" s="73" t="s">
        <v>141</v>
      </c>
      <c r="EV86" s="75" t="s">
        <v>201</v>
      </c>
      <c r="EW86" s="75">
        <v>115.59</v>
      </c>
      <c r="EX86" s="135">
        <f t="shared" si="0"/>
        <v>0.11559</v>
      </c>
    </row>
    <row r="87" spans="2:155" ht="16.5" customHeight="1">
      <c r="B87" s="15" t="s">
        <v>126</v>
      </c>
      <c r="C87" s="94" t="s">
        <v>114</v>
      </c>
      <c r="D87" s="156">
        <f>IF($C$87="Finns ej",1,0)</f>
        <v>1</v>
      </c>
      <c r="F87" s="17"/>
      <c r="M87" s="18"/>
      <c r="O87" s="18"/>
      <c r="Q87" s="18"/>
      <c r="S87" s="19"/>
      <c r="T87" s="75"/>
      <c r="U87" s="75"/>
      <c r="DR87" s="75">
        <v>2</v>
      </c>
      <c r="DS87" s="73" t="s">
        <v>117</v>
      </c>
      <c r="DT87" s="73" t="s">
        <v>130</v>
      </c>
      <c r="DV87" s="82"/>
      <c r="DW87" s="82"/>
      <c r="DX87" s="82"/>
      <c r="DY87" s="82"/>
      <c r="DZ87" s="73" t="s">
        <v>154</v>
      </c>
      <c r="EA87" s="73" t="s">
        <v>157</v>
      </c>
      <c r="EB87" s="75">
        <v>2017</v>
      </c>
      <c r="EC87" s="75" t="s">
        <v>201</v>
      </c>
      <c r="ED87" s="75">
        <v>3</v>
      </c>
      <c r="EE87" s="75">
        <v>744</v>
      </c>
      <c r="EG87" s="82"/>
      <c r="EH87" s="73" t="s">
        <v>110</v>
      </c>
      <c r="EI87" s="73" t="s">
        <v>198</v>
      </c>
      <c r="EP87" s="73" t="s">
        <v>110</v>
      </c>
      <c r="EQ87" s="73" t="s">
        <v>202</v>
      </c>
      <c r="ES87" s="73" t="s">
        <v>202</v>
      </c>
      <c r="ET87" s="73" t="s">
        <v>202</v>
      </c>
      <c r="EU87" s="73" t="s">
        <v>202</v>
      </c>
      <c r="EV87" s="75" t="s">
        <v>203</v>
      </c>
      <c r="EW87" s="75">
        <v>98.08</v>
      </c>
      <c r="EX87" s="135">
        <f t="shared" si="0"/>
        <v>9.8080000000000001E-2</v>
      </c>
    </row>
    <row r="88" spans="2:155" ht="15.6" customHeight="1">
      <c r="B88" s="31" t="s">
        <v>148</v>
      </c>
      <c r="C88" s="22">
        <v>1</v>
      </c>
      <c r="D88" s="16"/>
      <c r="E88" s="189" t="s">
        <v>127</v>
      </c>
      <c r="F88" s="17"/>
      <c r="M88" s="18"/>
      <c r="O88" s="18"/>
      <c r="Q88" s="18"/>
      <c r="S88" s="19"/>
      <c r="DR88" s="75">
        <v>3</v>
      </c>
      <c r="DS88" s="73" t="s">
        <v>204</v>
      </c>
      <c r="DT88" s="73" t="s">
        <v>205</v>
      </c>
      <c r="DV88" s="82"/>
      <c r="DW88" s="82"/>
      <c r="DX88" s="82"/>
      <c r="DY88" s="82"/>
      <c r="DZ88" s="73" t="s">
        <v>155</v>
      </c>
      <c r="EA88" s="73" t="s">
        <v>206</v>
      </c>
      <c r="EB88" s="75">
        <v>2018</v>
      </c>
      <c r="EC88" s="75" t="s">
        <v>203</v>
      </c>
      <c r="ED88" s="75">
        <v>4</v>
      </c>
      <c r="EE88" s="75">
        <v>720</v>
      </c>
      <c r="EV88" s="75" t="s">
        <v>207</v>
      </c>
      <c r="EW88" s="75">
        <v>68.42</v>
      </c>
      <c r="EX88" s="135">
        <f t="shared" si="0"/>
        <v>6.8420000000000009E-2</v>
      </c>
    </row>
    <row r="89" spans="2:155" ht="16.5" customHeight="1">
      <c r="C89" s="30" t="s">
        <v>101</v>
      </c>
      <c r="D89" s="16"/>
      <c r="E89" s="30" t="s">
        <v>102</v>
      </c>
      <c r="F89" s="17"/>
      <c r="G89" s="30" t="s">
        <v>103</v>
      </c>
      <c r="M89" s="18"/>
      <c r="O89" s="18"/>
      <c r="Q89" s="18"/>
      <c r="S89" s="19"/>
      <c r="BY89" s="74" t="s">
        <v>208</v>
      </c>
      <c r="DR89" s="75">
        <v>4</v>
      </c>
      <c r="DS89" s="73" t="s">
        <v>209</v>
      </c>
      <c r="DT89" s="73" t="s">
        <v>210</v>
      </c>
      <c r="DV89" s="82"/>
      <c r="DW89" s="82"/>
      <c r="DX89" s="82"/>
      <c r="DY89" s="82"/>
      <c r="EB89" s="75">
        <v>2019</v>
      </c>
      <c r="EC89" s="75" t="s">
        <v>207</v>
      </c>
      <c r="ED89" s="75">
        <v>5</v>
      </c>
      <c r="EE89" s="75">
        <v>744</v>
      </c>
      <c r="EV89" s="75" t="s">
        <v>211</v>
      </c>
      <c r="EW89" s="75">
        <v>41.13</v>
      </c>
      <c r="EX89" s="135">
        <f t="shared" si="0"/>
        <v>4.113E-2</v>
      </c>
    </row>
    <row r="90" spans="2:155" ht="16.5" customHeight="1">
      <c r="B90" s="15" t="s">
        <v>128</v>
      </c>
      <c r="C90" s="22" t="s">
        <v>129</v>
      </c>
      <c r="D90" s="192"/>
      <c r="E90" s="22" t="s">
        <v>105</v>
      </c>
      <c r="F90" s="193"/>
      <c r="G90" s="22" t="s">
        <v>210</v>
      </c>
      <c r="M90" s="30"/>
      <c r="O90" s="18"/>
      <c r="Q90" s="18"/>
      <c r="S90" s="19"/>
      <c r="BY90" s="102" t="s">
        <v>212</v>
      </c>
      <c r="BZ90" s="75"/>
      <c r="DR90" s="75">
        <v>5</v>
      </c>
      <c r="DS90" s="73" t="s">
        <v>213</v>
      </c>
      <c r="DV90" s="82"/>
      <c r="DW90" s="82"/>
      <c r="DX90" s="82"/>
      <c r="DY90" s="82"/>
      <c r="EB90" s="75">
        <v>2020</v>
      </c>
      <c r="EC90" s="75" t="s">
        <v>211</v>
      </c>
      <c r="ED90" s="75">
        <v>6</v>
      </c>
      <c r="EE90" s="75">
        <v>720</v>
      </c>
      <c r="EV90" s="75" t="s">
        <v>214</v>
      </c>
      <c r="EW90" s="75">
        <v>30.96</v>
      </c>
      <c r="EX90" s="135">
        <f t="shared" si="0"/>
        <v>3.0960000000000001E-2</v>
      </c>
    </row>
    <row r="91" spans="2:155" ht="16.5" customHeight="1">
      <c r="B91" s="15" t="s">
        <v>107</v>
      </c>
      <c r="C91" s="24" t="s">
        <v>108</v>
      </c>
      <c r="D91" s="16"/>
      <c r="E91" s="24" t="s">
        <v>108</v>
      </c>
      <c r="F91" s="17"/>
      <c r="G91" s="24" t="s">
        <v>108</v>
      </c>
      <c r="M91" s="30"/>
      <c r="V91" s="75"/>
      <c r="W91" s="75"/>
      <c r="BY91" s="73" t="s">
        <v>215</v>
      </c>
      <c r="BZ91" s="75">
        <f>$C$234</f>
        <v>21</v>
      </c>
      <c r="CA91" s="73" t="s">
        <v>216</v>
      </c>
      <c r="DS91" s="73" t="s">
        <v>217</v>
      </c>
      <c r="DW91" s="82"/>
      <c r="DX91" s="82"/>
      <c r="DY91" s="82"/>
      <c r="EB91" s="75">
        <v>2021</v>
      </c>
      <c r="EC91" s="75" t="s">
        <v>214</v>
      </c>
      <c r="ED91" s="75">
        <v>7</v>
      </c>
      <c r="EE91" s="75">
        <v>744</v>
      </c>
      <c r="EV91" s="75" t="s">
        <v>218</v>
      </c>
      <c r="EW91" s="75">
        <v>33.47</v>
      </c>
      <c r="EX91" s="135">
        <f t="shared" si="0"/>
        <v>3.347E-2</v>
      </c>
    </row>
    <row r="92" spans="2:155" ht="16.5" customHeight="1">
      <c r="D92" s="16"/>
      <c r="F92" s="17"/>
      <c r="K92" s="30"/>
      <c r="M92" s="30"/>
      <c r="V92" s="75"/>
      <c r="W92" s="75"/>
      <c r="BY92" s="73" t="s">
        <v>219</v>
      </c>
      <c r="BZ92" s="75">
        <f>$C$236</f>
        <v>21</v>
      </c>
      <c r="CA92" s="73" t="s">
        <v>220</v>
      </c>
      <c r="CM92" s="74"/>
      <c r="CQ92" s="100"/>
      <c r="DS92" s="73" t="s">
        <v>221</v>
      </c>
      <c r="DW92" s="82"/>
      <c r="DX92" s="82"/>
      <c r="DY92" s="82"/>
      <c r="EB92" s="75">
        <v>2022</v>
      </c>
      <c r="EC92" s="75" t="s">
        <v>218</v>
      </c>
      <c r="ED92" s="75">
        <v>8</v>
      </c>
      <c r="EE92" s="75">
        <v>744</v>
      </c>
      <c r="EV92" s="75" t="s">
        <v>222</v>
      </c>
      <c r="EW92" s="75">
        <v>54.63</v>
      </c>
      <c r="EX92" s="135">
        <f t="shared" si="0"/>
        <v>5.4630000000000005E-2</v>
      </c>
    </row>
    <row r="93" spans="2:155" ht="16.5" customHeight="1">
      <c r="B93" s="18" t="s">
        <v>223</v>
      </c>
      <c r="D93" s="16"/>
      <c r="F93" s="17"/>
      <c r="I93" s="30"/>
      <c r="K93" s="30"/>
      <c r="V93" s="75"/>
      <c r="W93" s="75"/>
      <c r="BY93" s="73" t="s">
        <v>224</v>
      </c>
      <c r="BZ93" s="75">
        <f>'Indata och resultat'!$D$15</f>
        <v>100</v>
      </c>
      <c r="CA93" s="73" t="s">
        <v>225</v>
      </c>
      <c r="DG93" s="82"/>
      <c r="DH93" s="82"/>
      <c r="DI93" s="82"/>
      <c r="DJ93" s="82"/>
      <c r="EC93" s="75" t="s">
        <v>222</v>
      </c>
      <c r="ED93" s="75">
        <v>9</v>
      </c>
      <c r="EE93" s="75">
        <v>720</v>
      </c>
      <c r="EV93" s="75" t="s">
        <v>226</v>
      </c>
      <c r="EW93" s="75">
        <v>90.89</v>
      </c>
      <c r="EX93" s="135">
        <f t="shared" si="0"/>
        <v>9.0889999999999999E-2</v>
      </c>
    </row>
    <row r="94" spans="2:155" ht="16.5" customHeight="1">
      <c r="B94" s="15" t="s">
        <v>188</v>
      </c>
      <c r="C94" s="22" t="s">
        <v>189</v>
      </c>
      <c r="D94" s="16"/>
      <c r="F94" s="17"/>
      <c r="V94" s="75"/>
      <c r="W94" s="75"/>
      <c r="BK94" s="74"/>
      <c r="BS94" s="101"/>
      <c r="BY94" s="82" t="s">
        <v>227</v>
      </c>
      <c r="BZ94" s="75">
        <f>'Indata och resultat'!$D$16</f>
        <v>0</v>
      </c>
      <c r="CA94" s="73" t="s">
        <v>225</v>
      </c>
      <c r="CM94" s="74" t="s">
        <v>228</v>
      </c>
      <c r="CN94" s="100"/>
      <c r="CO94" s="75"/>
      <c r="EC94" s="75" t="s">
        <v>226</v>
      </c>
      <c r="ED94" s="75">
        <v>10</v>
      </c>
      <c r="EE94" s="75">
        <v>744</v>
      </c>
      <c r="EV94" s="75" t="s">
        <v>229</v>
      </c>
      <c r="EW94" s="75">
        <v>106.04</v>
      </c>
      <c r="EX94" s="135">
        <f t="shared" si="0"/>
        <v>0.10604000000000001</v>
      </c>
    </row>
    <row r="95" spans="2:155" ht="16.5" customHeight="1">
      <c r="B95" s="15" t="s">
        <v>230</v>
      </c>
      <c r="C95" s="22" t="s">
        <v>229</v>
      </c>
      <c r="D95" s="16"/>
      <c r="F95" s="17"/>
      <c r="V95" s="75"/>
      <c r="W95" s="75"/>
      <c r="BS95" s="101"/>
      <c r="BY95" s="100" t="s">
        <v>231</v>
      </c>
      <c r="BZ95" s="164">
        <f>(BZ93*BZ91+BZ94*BZ92)/100</f>
        <v>21</v>
      </c>
      <c r="CA95" s="73" t="s">
        <v>232</v>
      </c>
      <c r="DH95" s="102"/>
      <c r="EC95" s="75" t="s">
        <v>229</v>
      </c>
      <c r="ED95" s="75">
        <v>11</v>
      </c>
      <c r="EE95" s="75">
        <v>720</v>
      </c>
      <c r="EV95" s="75" t="s">
        <v>233</v>
      </c>
      <c r="EW95" s="209">
        <v>117.01</v>
      </c>
      <c r="EX95" s="210">
        <f t="shared" si="0"/>
        <v>0.11701</v>
      </c>
    </row>
    <row r="96" spans="2:155" ht="16.5" customHeight="1">
      <c r="B96" s="15" t="s">
        <v>234</v>
      </c>
      <c r="C96" s="22" t="s">
        <v>195</v>
      </c>
      <c r="D96" s="16"/>
      <c r="F96" s="17"/>
      <c r="T96" s="75"/>
      <c r="U96" s="75"/>
      <c r="V96" s="75"/>
      <c r="W96" s="75"/>
      <c r="AD96" s="76"/>
      <c r="AE96" s="82"/>
      <c r="AF96" s="82"/>
      <c r="AQ96" s="33"/>
      <c r="BS96" s="74"/>
      <c r="BY96" s="100" t="s">
        <v>235</v>
      </c>
      <c r="BZ96" s="75">
        <f>IF(AND($C$94="Separat mätdata finns",$C$232&gt;10),$C$232,BZ95)</f>
        <v>21</v>
      </c>
      <c r="CA96" s="73" t="s">
        <v>232</v>
      </c>
      <c r="CN96" s="100" t="s">
        <v>236</v>
      </c>
      <c r="CO96" s="123" t="e">
        <f>BN222</f>
        <v>#DIV/0!</v>
      </c>
      <c r="CP96" s="102" t="s">
        <v>237</v>
      </c>
      <c r="DH96" s="102"/>
      <c r="EC96" s="75" t="s">
        <v>233</v>
      </c>
      <c r="ED96" s="75">
        <v>12</v>
      </c>
      <c r="EE96" s="75">
        <v>744</v>
      </c>
      <c r="EW96" s="109">
        <f>SUM(EW84:EW95)</f>
        <v>1000.02</v>
      </c>
      <c r="EX96" s="109">
        <f t="shared" ref="EX96" si="1">SUM(EX84:EX95)</f>
        <v>1.0000199999999999</v>
      </c>
      <c r="EY96" s="43"/>
    </row>
    <row r="97" spans="2:135" ht="16.5" customHeight="1">
      <c r="D97" s="16"/>
      <c r="F97" s="17"/>
      <c r="T97" s="75"/>
      <c r="U97" s="75"/>
      <c r="V97" s="75"/>
      <c r="W97" s="75"/>
      <c r="AE97" s="75"/>
      <c r="AF97" s="75"/>
      <c r="AL97" s="34" t="s">
        <v>238</v>
      </c>
      <c r="BK97" s="101" t="s">
        <v>239</v>
      </c>
      <c r="BS97" s="74"/>
      <c r="BY97" s="100" t="s">
        <v>240</v>
      </c>
      <c r="BZ97" s="103">
        <f>IF(C94="Mätdata ej tillgänglig",0,BZ96-BZ95)</f>
        <v>0</v>
      </c>
      <c r="CA97" s="73" t="s">
        <v>232</v>
      </c>
      <c r="EC97" s="75" t="s">
        <v>187</v>
      </c>
      <c r="ED97" s="75">
        <v>13</v>
      </c>
      <c r="EE97" s="75"/>
    </row>
    <row r="98" spans="2:135" ht="16.5" customHeight="1">
      <c r="B98" s="32" t="s">
        <v>241</v>
      </c>
      <c r="D98" s="16"/>
      <c r="F98" s="17"/>
      <c r="T98" s="76"/>
      <c r="U98" s="76"/>
      <c r="V98" s="76"/>
      <c r="W98" s="76"/>
      <c r="X98" s="76"/>
      <c r="Y98" s="76"/>
      <c r="Z98" s="76"/>
      <c r="AA98" s="76"/>
      <c r="AB98" s="76"/>
      <c r="AC98" s="76"/>
      <c r="AE98" s="75"/>
      <c r="AF98" s="75"/>
      <c r="AG98" s="76"/>
      <c r="AH98" s="76"/>
      <c r="AI98" s="76"/>
      <c r="AJ98" s="76"/>
      <c r="BS98" s="73" t="s">
        <v>242</v>
      </c>
      <c r="BY98" s="100" t="s">
        <v>243</v>
      </c>
      <c r="BZ98" s="244">
        <f>ROUND(BZ97,0)</f>
        <v>0</v>
      </c>
      <c r="CA98" s="73" t="s">
        <v>232</v>
      </c>
      <c r="CD98" s="75"/>
      <c r="CJ98" s="75"/>
      <c r="CK98" s="75"/>
      <c r="CM98" s="102" t="s">
        <v>244</v>
      </c>
      <c r="CU98" s="75"/>
      <c r="CV98" s="75"/>
      <c r="CW98" s="75"/>
      <c r="CY98" s="102"/>
      <c r="DB98" s="75"/>
      <c r="DI98" s="104"/>
      <c r="EC98" s="75" t="s">
        <v>195</v>
      </c>
      <c r="ED98" s="75">
        <v>14</v>
      </c>
      <c r="EE98" s="75"/>
    </row>
    <row r="99" spans="2:135" ht="16.5" customHeight="1">
      <c r="T99" s="75"/>
      <c r="U99" s="75"/>
      <c r="V99" s="75"/>
      <c r="W99" s="75"/>
      <c r="AE99" s="75"/>
      <c r="BK99" s="102"/>
      <c r="BR99" s="74"/>
      <c r="BS99" s="75" t="s">
        <v>245</v>
      </c>
      <c r="BT99" s="75" t="s">
        <v>175</v>
      </c>
      <c r="BW99" s="75"/>
      <c r="BY99" s="73" t="s">
        <v>246</v>
      </c>
      <c r="BZ99" s="105">
        <f ca="1">IF(BZ98&gt;1,OFFSET(Sänkningsvärde!$DI$315,BZ98,0),IF(BZ98&lt;-1,OFFSET(Sänkningsvärde!$DI$315,BZ98-1,0),0))</f>
        <v>0</v>
      </c>
      <c r="CA99" s="102" t="s">
        <v>247</v>
      </c>
      <c r="CD99" s="75"/>
      <c r="CE99" s="82" t="s">
        <v>248</v>
      </c>
      <c r="CF99" s="75"/>
      <c r="CG99" s="75"/>
      <c r="CH99" s="75"/>
      <c r="CI99" s="75"/>
      <c r="CJ99" s="75"/>
      <c r="CK99" s="75"/>
      <c r="CL99" s="100" t="s">
        <v>169</v>
      </c>
      <c r="CM99" s="106" t="s">
        <v>105</v>
      </c>
      <c r="CN99" s="106" t="s">
        <v>129</v>
      </c>
      <c r="CO99" s="106" t="s">
        <v>249</v>
      </c>
      <c r="CP99" s="106" t="s">
        <v>210</v>
      </c>
      <c r="CQ99" s="106" t="s">
        <v>205</v>
      </c>
      <c r="CU99" s="75"/>
      <c r="CV99" s="75"/>
      <c r="CW99" s="75"/>
      <c r="CX99" s="75"/>
      <c r="CY99" s="75"/>
      <c r="CZ99" s="75"/>
      <c r="DA99" s="75"/>
      <c r="DB99" s="75"/>
      <c r="DC99" s="75"/>
      <c r="DD99" s="75"/>
      <c r="DH99" s="74" t="s">
        <v>250</v>
      </c>
      <c r="DI99" s="104"/>
      <c r="EC99" s="75" t="s">
        <v>201</v>
      </c>
      <c r="ED99" s="75">
        <v>15</v>
      </c>
      <c r="EE99" s="75"/>
    </row>
    <row r="100" spans="2:135" ht="16.5" customHeight="1">
      <c r="B100" s="18" t="s">
        <v>251</v>
      </c>
      <c r="C100" s="18"/>
      <c r="D100" s="16"/>
      <c r="F100" s="17"/>
      <c r="V100" s="75"/>
      <c r="W100" s="75"/>
      <c r="AE100" s="75"/>
      <c r="BR100" s="100" t="s">
        <v>252</v>
      </c>
      <c r="BS100" s="75" t="str">
        <f>$C$95</f>
        <v>nov</v>
      </c>
      <c r="BT100" s="75">
        <f>MATCH(BS100,$EC$85:$EC$96,0)</f>
        <v>11</v>
      </c>
      <c r="BW100" s="75"/>
      <c r="BY100" s="73" t="s">
        <v>253</v>
      </c>
      <c r="BZ100" s="105">
        <f ca="1">1-BZ99</f>
        <v>1</v>
      </c>
      <c r="CD100" s="75"/>
      <c r="CE100" s="75" t="s">
        <v>105</v>
      </c>
      <c r="CF100" s="75" t="s">
        <v>129</v>
      </c>
      <c r="CG100" s="75" t="s">
        <v>249</v>
      </c>
      <c r="CH100" s="75" t="s">
        <v>210</v>
      </c>
      <c r="CI100" s="75" t="s">
        <v>205</v>
      </c>
      <c r="CJ100" s="75"/>
      <c r="CK100" s="75"/>
      <c r="CL100" s="100" t="s">
        <v>254</v>
      </c>
      <c r="CM100" s="106">
        <f>IF($AL$116&gt;0,$AL$117/$AL$116,0)</f>
        <v>0</v>
      </c>
      <c r="CN100" s="117">
        <f>IF(AM116&gt;0,AM117/AM116,0)</f>
        <v>0</v>
      </c>
      <c r="CO100" s="106">
        <f>IF(AN116&gt;0,AN117/AN116,0)</f>
        <v>0</v>
      </c>
      <c r="CP100" s="106">
        <f>IF(AO116&gt;0,AO117/AO116,0)</f>
        <v>0</v>
      </c>
      <c r="CQ100" s="106">
        <f>IF(AP116&gt;0,AP117/AP116,0)</f>
        <v>0</v>
      </c>
      <c r="CU100" s="74" t="s">
        <v>255</v>
      </c>
      <c r="CY100" s="74" t="s">
        <v>255</v>
      </c>
      <c r="CZ100" s="75"/>
      <c r="DA100" s="75"/>
      <c r="DB100" s="75"/>
      <c r="DC100" s="75"/>
      <c r="DD100" s="75"/>
      <c r="EC100" s="75" t="s">
        <v>203</v>
      </c>
      <c r="ED100" s="75">
        <v>16</v>
      </c>
      <c r="EE100" s="75"/>
    </row>
    <row r="101" spans="2:135" ht="16.5" customHeight="1">
      <c r="B101" s="15" t="s">
        <v>256</v>
      </c>
      <c r="C101" s="22">
        <v>2022</v>
      </c>
      <c r="D101" s="16"/>
      <c r="F101" s="17"/>
      <c r="U101" s="99" t="s">
        <v>96</v>
      </c>
      <c r="AE101" s="75"/>
      <c r="BA101" s="264" t="s">
        <v>257</v>
      </c>
      <c r="BK101" s="74" t="s">
        <v>258</v>
      </c>
      <c r="BR101" s="100" t="s">
        <v>259</v>
      </c>
      <c r="BS101" s="75" t="str">
        <f>$C$96</f>
        <v>feb</v>
      </c>
      <c r="BT101" s="75">
        <f>MATCH(BS101,$EC$85:$EC$96,0)</f>
        <v>2</v>
      </c>
      <c r="BX101" s="75"/>
      <c r="BY101" s="75"/>
      <c r="BZ101" s="75"/>
      <c r="CA101" s="75"/>
      <c r="CD101" s="75"/>
      <c r="CE101" s="75" t="s">
        <v>260</v>
      </c>
      <c r="CF101" s="75" t="s">
        <v>260</v>
      </c>
      <c r="CG101" s="75" t="s">
        <v>260</v>
      </c>
      <c r="CH101" s="75" t="s">
        <v>260</v>
      </c>
      <c r="CI101" s="75" t="s">
        <v>260</v>
      </c>
      <c r="CJ101" s="75"/>
      <c r="CL101" s="100" t="s">
        <v>261</v>
      </c>
      <c r="CM101" s="108">
        <f ca="1">IF(BY116&gt;0,($CO$96/CM100)/1000*BY117,0)</f>
        <v>0</v>
      </c>
      <c r="CN101" s="108">
        <f ca="1">IF(BZ116&gt;0,($CO$96/CN100)/1000*BZ117,0)</f>
        <v>0</v>
      </c>
      <c r="CO101" s="108">
        <f ca="1">IF(CA116&gt;0,($CO$96/CO100)/1000*CA117,0)</f>
        <v>0</v>
      </c>
      <c r="CP101" s="108">
        <f ca="1">IF(CB116&gt;0,($CO$96/CP100)/1000*CB117,0)</f>
        <v>0</v>
      </c>
      <c r="CQ101" s="108">
        <f ca="1">IF(CC116&gt;0,($CO$96/CQ100)/1000*CC117,0)</f>
        <v>0</v>
      </c>
      <c r="CT101" s="75"/>
      <c r="CU101" s="75"/>
      <c r="CV101" s="75"/>
      <c r="CW101" s="75"/>
      <c r="CX101" s="100"/>
      <c r="CY101" s="75"/>
      <c r="CZ101" s="75"/>
      <c r="DA101" s="75"/>
      <c r="DB101" s="75"/>
      <c r="DF101" s="75"/>
      <c r="DH101" s="86"/>
      <c r="DK101" s="75"/>
      <c r="EC101" s="75" t="s">
        <v>207</v>
      </c>
      <c r="ED101" s="75">
        <v>17</v>
      </c>
      <c r="EE101" s="75"/>
    </row>
    <row r="102" spans="2:135" ht="16.5" customHeight="1">
      <c r="B102" s="15" t="s">
        <v>262</v>
      </c>
      <c r="C102" s="22" t="s">
        <v>187</v>
      </c>
      <c r="D102" s="16"/>
      <c r="F102" s="17"/>
      <c r="AE102" s="75"/>
      <c r="AL102" s="18" t="s">
        <v>258</v>
      </c>
      <c r="AP102" s="17"/>
      <c r="AU102" s="18" t="s">
        <v>263</v>
      </c>
      <c r="AY102" s="17"/>
      <c r="BA102" s="264"/>
      <c r="BK102" s="75" t="s">
        <v>105</v>
      </c>
      <c r="BL102" s="75" t="s">
        <v>129</v>
      </c>
      <c r="BM102" s="75" t="s">
        <v>249</v>
      </c>
      <c r="BN102" s="75" t="s">
        <v>210</v>
      </c>
      <c r="BO102" s="75" t="s">
        <v>205</v>
      </c>
      <c r="BY102" s="75" t="s">
        <v>105</v>
      </c>
      <c r="BZ102" s="75" t="s">
        <v>129</v>
      </c>
      <c r="CA102" s="75" t="s">
        <v>249</v>
      </c>
      <c r="CB102" s="75" t="s">
        <v>210</v>
      </c>
      <c r="CC102" s="75" t="s">
        <v>205</v>
      </c>
      <c r="CE102" s="103">
        <f ca="1">IF($BX$104=1,BY104,0)+IF($BX$105=1,BY105,0)+IF($BX$106=1,BY106,0)+IF($BX$107=1,BY107,0)+IF($BX$108=1,BY108,0)+IF($BX$109=1,BY109,0)+IF($BX$110=1,BY110,0)+IF($BX$111=1,BY111,0)+IF($BX$112=1,BY112,0)+IF($BX$113=1,BY113,0)+IF($BX$114=1,BY114,0)+IF($BX$115=1,BY115,0)</f>
        <v>0</v>
      </c>
      <c r="CF102" s="103">
        <f ca="1">IF($BX$104=1,BZ104,0)+IF($BX$105=1,BZ105,0)+IF($BX$106=1,BZ106,0)+IF($BX$107=1,BZ107,0)+IF($BX$108=1,BZ108,0)+IF($BX$109=1,BZ109,0)+IF($BX$110=1,BZ110,0)+IF($BX$111=1,BZ111,0)+IF($BX$112=1,BZ112,0)+IF($BX$113=1,BZ113,0)+IF($BX$114=1,BZ114,0)+IF($BX$115=1,BZ115,0)</f>
        <v>0</v>
      </c>
      <c r="CG102" s="103">
        <f ca="1">IF($BX$104=1,CA104,0)+IF($BX$105=1,CA105,0)+IF($BX$106=1,CA106,0)+IF($BX$107=1,CA107,0)+IF($BX$108=1,CA108,0)+IF($BX$109=1,CA109,0)+IF($BX$110=1,CA110,0)+IF($BX$111=1,CA111,0)+IF($BX$112=1,CA112,0)+IF($BX$113=1,CA113,0)+IF($BX$114=1,CA114,0)+IF($BX$115=1,CA115,0)</f>
        <v>0</v>
      </c>
      <c r="CH102" s="103">
        <f ca="1">IF($BX$104=1,CB104,0)+IF($BX$105=1,CB105,0)+IF($BX$106=1,CB106,0)+IF($BX$107=1,CB107,0)+IF($BX$108=1,CB108,0)+IF($BX$109=1,CB109,0)+IF($BX$110=1,CB110,0)+IF($BX$111=1,CB111,0)+IF($BX$112=1,CB112,0)+IF($BX$113=1,CB113,0)+IF($BX$114=1,CB114,0)+IF($BX$115=1,CB115,0)</f>
        <v>0</v>
      </c>
      <c r="CI102" s="103">
        <f ca="1">IF($BX$104=1,CC104,0)+IF($BX$105=1,CC105,0)+IF($BX$106=1,CC106,0)+IF($BX$107=1,CC107,0)+IF($BX$108=1,CC108,0)+IF($BX$109=1,CC109,0)+IF($BX$110=1,CC110,0)+IF($BX$111=1,CC111,0)+IF($BX$112=1,CC112,0)+IF($BX$113=1,CC113,0)+IF($BX$114=1,CC114,0)+IF($BX$115=1,CC115,0)</f>
        <v>0</v>
      </c>
      <c r="CM102" s="75" t="s">
        <v>105</v>
      </c>
      <c r="CN102" s="75" t="s">
        <v>129</v>
      </c>
      <c r="CO102" s="75" t="s">
        <v>249</v>
      </c>
      <c r="CP102" s="75" t="s">
        <v>210</v>
      </c>
      <c r="CQ102" s="75" t="s">
        <v>205</v>
      </c>
      <c r="CT102" s="75"/>
      <c r="CU102" s="82" t="s">
        <v>264</v>
      </c>
      <c r="CV102" s="100"/>
      <c r="CW102" s="100"/>
      <c r="CX102" s="100"/>
      <c r="DA102" s="86"/>
      <c r="DF102" s="75"/>
      <c r="DG102" s="100" t="s">
        <v>169</v>
      </c>
      <c r="DH102" s="106" t="s">
        <v>105</v>
      </c>
      <c r="DI102" s="106" t="s">
        <v>129</v>
      </c>
      <c r="DJ102" s="106" t="s">
        <v>249</v>
      </c>
      <c r="DK102" s="106" t="s">
        <v>210</v>
      </c>
      <c r="DL102" s="106" t="s">
        <v>205</v>
      </c>
      <c r="EC102" s="75" t="s">
        <v>211</v>
      </c>
      <c r="ED102" s="75">
        <v>18</v>
      </c>
      <c r="EE102" s="75"/>
    </row>
    <row r="103" spans="2:135" ht="16.5" customHeight="1">
      <c r="B103" s="157" t="s">
        <v>265</v>
      </c>
      <c r="C103" s="157"/>
      <c r="D103" s="185"/>
      <c r="E103" s="157"/>
      <c r="F103" s="17"/>
      <c r="M103" s="38"/>
      <c r="U103" s="90" t="s">
        <v>266</v>
      </c>
      <c r="Y103" s="90" t="s">
        <v>267</v>
      </c>
      <c r="AE103" s="75"/>
      <c r="AL103" s="19" t="s">
        <v>105</v>
      </c>
      <c r="AM103" s="19" t="s">
        <v>129</v>
      </c>
      <c r="AN103" s="19" t="s">
        <v>249</v>
      </c>
      <c r="AO103" s="19" t="s">
        <v>210</v>
      </c>
      <c r="AP103" s="19" t="s">
        <v>205</v>
      </c>
      <c r="AQ103" s="19" t="s">
        <v>268</v>
      </c>
      <c r="AR103" s="49" t="s">
        <v>269</v>
      </c>
      <c r="AU103" s="19" t="s">
        <v>105</v>
      </c>
      <c r="AV103" s="19" t="s">
        <v>129</v>
      </c>
      <c r="AW103" s="19" t="s">
        <v>249</v>
      </c>
      <c r="AX103" s="19" t="s">
        <v>210</v>
      </c>
      <c r="AY103" s="19" t="s">
        <v>205</v>
      </c>
      <c r="AZ103" s="19" t="s">
        <v>268</v>
      </c>
      <c r="BA103" s="265"/>
      <c r="BB103" s="49" t="s">
        <v>269</v>
      </c>
      <c r="BK103" s="75" t="s">
        <v>108</v>
      </c>
      <c r="BL103" s="75" t="s">
        <v>108</v>
      </c>
      <c r="BM103" s="75" t="s">
        <v>108</v>
      </c>
      <c r="BN103" s="75" t="s">
        <v>108</v>
      </c>
      <c r="BO103" s="75" t="s">
        <v>108</v>
      </c>
      <c r="BP103" s="75" t="s">
        <v>268</v>
      </c>
      <c r="BS103" s="75" t="s">
        <v>245</v>
      </c>
      <c r="BT103" s="75" t="s">
        <v>175</v>
      </c>
      <c r="BU103" s="75" t="s">
        <v>270</v>
      </c>
      <c r="BV103" s="73" t="s">
        <v>271</v>
      </c>
      <c r="BW103" s="75" t="s">
        <v>272</v>
      </c>
      <c r="BX103" s="75" t="s">
        <v>270</v>
      </c>
      <c r="BY103" s="73" t="s">
        <v>108</v>
      </c>
      <c r="BZ103" s="73" t="s">
        <v>108</v>
      </c>
      <c r="CA103" s="73" t="s">
        <v>108</v>
      </c>
      <c r="CB103" s="75" t="s">
        <v>108</v>
      </c>
      <c r="CC103" s="75" t="s">
        <v>108</v>
      </c>
      <c r="CD103" s="75" t="s">
        <v>268</v>
      </c>
      <c r="CE103" s="75" t="s">
        <v>273</v>
      </c>
      <c r="CF103" s="75" t="s">
        <v>273</v>
      </c>
      <c r="CG103" s="75" t="s">
        <v>273</v>
      </c>
      <c r="CH103" s="75" t="s">
        <v>273</v>
      </c>
      <c r="CI103" s="75" t="s">
        <v>273</v>
      </c>
      <c r="CJ103" s="75"/>
      <c r="CK103" s="75" t="s">
        <v>272</v>
      </c>
      <c r="CL103" s="75" t="s">
        <v>270</v>
      </c>
      <c r="CM103" s="73" t="s">
        <v>108</v>
      </c>
      <c r="CN103" s="73" t="s">
        <v>108</v>
      </c>
      <c r="CO103" s="73" t="s">
        <v>108</v>
      </c>
      <c r="CP103" s="73" t="s">
        <v>108</v>
      </c>
      <c r="CQ103" s="73" t="s">
        <v>108</v>
      </c>
      <c r="CR103" s="75" t="s">
        <v>268</v>
      </c>
      <c r="CT103" s="75"/>
      <c r="CU103" s="75" t="s">
        <v>17</v>
      </c>
      <c r="CV103" s="75" t="str">
        <f ca="1">Normalår!I4</f>
        <v>Karlshamn</v>
      </c>
      <c r="CW103" s="75" t="s">
        <v>274</v>
      </c>
      <c r="CY103" s="75" t="s">
        <v>105</v>
      </c>
      <c r="CZ103" s="75" t="s">
        <v>129</v>
      </c>
      <c r="DA103" s="75" t="s">
        <v>249</v>
      </c>
      <c r="DB103" s="75" t="s">
        <v>210</v>
      </c>
      <c r="DC103" s="75" t="s">
        <v>205</v>
      </c>
      <c r="DD103" s="75" t="s">
        <v>268</v>
      </c>
      <c r="DG103" s="100" t="s">
        <v>275</v>
      </c>
      <c r="DH103" s="108">
        <v>1</v>
      </c>
      <c r="DI103" s="108">
        <v>1.6</v>
      </c>
      <c r="DJ103" s="108">
        <v>1</v>
      </c>
      <c r="DK103" s="108">
        <v>1</v>
      </c>
      <c r="DL103" s="108">
        <v>1</v>
      </c>
      <c r="EC103" s="75" t="s">
        <v>214</v>
      </c>
      <c r="ED103" s="75">
        <v>19</v>
      </c>
      <c r="EE103" s="75"/>
    </row>
    <row r="104" spans="2:135" ht="16.5" customHeight="1">
      <c r="B104" s="18" t="s">
        <v>96</v>
      </c>
      <c r="D104" s="16"/>
      <c r="E104" s="18"/>
      <c r="F104" s="17"/>
      <c r="G104" s="30" t="str">
        <f>C31</f>
        <v>Fjärrvärme</v>
      </c>
      <c r="I104" s="30" t="str">
        <f>E31</f>
        <v>Fjärrvärme</v>
      </c>
      <c r="K104" s="30" t="str">
        <f>G31</f>
        <v>Fjärrvärme</v>
      </c>
      <c r="M104" s="38"/>
      <c r="U104" s="83" t="s">
        <v>101</v>
      </c>
      <c r="V104" s="83" t="s">
        <v>102</v>
      </c>
      <c r="W104" s="83" t="s">
        <v>103</v>
      </c>
      <c r="Y104" s="83" t="s">
        <v>101</v>
      </c>
      <c r="Z104" s="83" t="s">
        <v>102</v>
      </c>
      <c r="AA104" s="83" t="s">
        <v>103</v>
      </c>
      <c r="AE104" s="75"/>
      <c r="AL104" s="42">
        <f>IF($C$31=$AL$103,Y107,0)+IF($E$31=$AL$103,Z107,0)+IF($G$31=$AL$103,AA107,0)</f>
        <v>0</v>
      </c>
      <c r="AM104" s="42">
        <f>IF(OR($C$31="El-panna",$C$31="Värmepump"),Y107,0)+IF(OR($E$31="El-panna",$E$31="Värmepump"),Z107,0)+IF(OR($G$31="El-panna",$G$31="Värmepump"),AA107,0)</f>
        <v>0</v>
      </c>
      <c r="AN104" s="42">
        <f>IF(OR($C$31="Flispanna",$C$31="Pelletspanna",$C$31="Vedpanna"),Y107,0)+IF(OR($E$31="Flispanna",$E$31="Pelletspanna",$E$31="Vedpanna"),Z107,0)+IF(OR($G$31="Flispanna",$G$31="Pelletspanna",$G$31="Vedpanna"),AA107,0)</f>
        <v>0</v>
      </c>
      <c r="AO104" s="42">
        <f>IF($C$31="Gaspanna",Y107,0)+IF($E$31="Gaspanna",Z107,0)+IF($G$31="Gaspanna",AA107,0)</f>
        <v>0</v>
      </c>
      <c r="AP104" s="42">
        <f>IF($C$31="Oljepanna",Y107,0)+IF($E$31="Oljepanna",Z107,0)+IF($G$31="Oljepanna",AA107,0)</f>
        <v>0</v>
      </c>
      <c r="AQ104" s="39">
        <f>AL104+AM104+AN104+AO104+AP104</f>
        <v>0</v>
      </c>
      <c r="AR104" s="86" t="str">
        <f>IF(OR(AL104&lt;0,AM104&lt;0,AN104&lt;0,AO104&lt;0,AP104&lt;0),"Fel i indata","")</f>
        <v/>
      </c>
      <c r="AS104" s="86" t="str">
        <f>IF((AM104-AM184)&lt;0,"Fel i indata","")</f>
        <v/>
      </c>
      <c r="AU104" s="42">
        <f>AL104+AV126</f>
        <v>0</v>
      </c>
      <c r="AV104" s="42">
        <f>AM104+AW126</f>
        <v>0</v>
      </c>
      <c r="AW104" s="42">
        <f t="shared" ref="AW104:AW115" si="2">AN104+AX126</f>
        <v>0</v>
      </c>
      <c r="AX104" s="42">
        <f t="shared" ref="AX104:AX115" si="3">AO104+AY126</f>
        <v>0</v>
      </c>
      <c r="AY104" s="42">
        <f t="shared" ref="AY104:AY115" si="4">AP104+AZ126</f>
        <v>0</v>
      </c>
      <c r="AZ104" s="39">
        <f>AU104+AV104+AW104+AX104+AY104</f>
        <v>0</v>
      </c>
      <c r="BA104" s="39">
        <f>IF(AU118&gt;0,AU104-(AU118*(AQ184+AV184+AT184))/(AU117/AU116),0)+IF(AV118&gt;0,AV104-(AV118*(AQ184+AV184+AT184))/(AV117/AV116),0)+IF(AW118&gt;0,AW104-(AW118*(AQ184+AV184+AT184))/(AW117/AW116),0)+IF(AX118&gt;0,AX104-(AX118*(AQ184+AV184+AT184))/(AX117/AX116),0)+IF(AY118&gt;0,AY104-(AY118*(AQ184+AV184+AT184))/(AY117/AY116),0)</f>
        <v>0</v>
      </c>
      <c r="BB104" s="86" t="str">
        <f>IF(AND(AR104="",BA104&lt;0),"Fel i indata","")</f>
        <v/>
      </c>
      <c r="BK104" s="107">
        <f>AL104</f>
        <v>0</v>
      </c>
      <c r="BL104" s="107">
        <f t="shared" ref="BL104:BL115" si="5">AM104</f>
        <v>0</v>
      </c>
      <c r="BM104" s="107">
        <f t="shared" ref="BM104:BM115" si="6">AN104</f>
        <v>0</v>
      </c>
      <c r="BN104" s="107">
        <f t="shared" ref="BN104:BN115" si="7">AO104</f>
        <v>0</v>
      </c>
      <c r="BO104" s="107">
        <f t="shared" ref="BO104:BO115" si="8">AP104</f>
        <v>0</v>
      </c>
      <c r="BP104" s="108">
        <f>BK104+BL104+BM104+BN104+BO104</f>
        <v>0</v>
      </c>
      <c r="BQ104" s="86" t="str">
        <f>IF(BP104&lt;0,"Fel i indata","")</f>
        <v/>
      </c>
      <c r="BS104" s="75" t="str">
        <f t="shared" ref="BS104:BS115" ca="1" si="9">OFFSET($EC$84,$BT$100+ROW(BS104)-ROW($BS$104),0)</f>
        <v>nov</v>
      </c>
      <c r="BT104" s="109">
        <f ca="1">MATCH(BS104,$EC$85:$EC$96,0)</f>
        <v>11</v>
      </c>
      <c r="BU104" s="109">
        <f t="shared" ref="BU104:BU115" ca="1" si="10">IF(OR(BT104&gt;=$BT$100,BT104&lt;=$BT$101),1,0)</f>
        <v>1</v>
      </c>
      <c r="BV104" s="109">
        <f ca="1">IF(BU104=1,VLOOKUP(BS104,$EC$85:$EE$96,3,FALSE),0)</f>
        <v>720</v>
      </c>
      <c r="BW104" s="77" t="str">
        <f t="shared" ref="BW104:BW115" ca="1" si="11">E107</f>
        <v>jan</v>
      </c>
      <c r="BX104" s="77">
        <f ca="1">VLOOKUP(BW104,$BS$104:$BU$115,3,FALSE)</f>
        <v>1</v>
      </c>
      <c r="BY104" s="107">
        <f ca="1">IF($BX104=1,BK104*$BZ$100,BK104)</f>
        <v>0</v>
      </c>
      <c r="BZ104" s="107">
        <f t="shared" ref="BZ104:BZ115" ca="1" si="12">IF($BX104=1,BL104*$BZ$100,BL104)</f>
        <v>0</v>
      </c>
      <c r="CA104" s="107">
        <f t="shared" ref="CA104:CA115" ca="1" si="13">IF($BX104=1,BM104*$BZ$100,BM104)</f>
        <v>0</v>
      </c>
      <c r="CB104" s="107">
        <f t="shared" ref="CB104:CB115" ca="1" si="14">IF($BX104=1,BN104*$BZ$100,BN104)</f>
        <v>0</v>
      </c>
      <c r="CC104" s="107">
        <f t="shared" ref="CC104:CC115" ca="1" si="15">IF($BX104=1,BO104*$BZ$100,BO104)</f>
        <v>0</v>
      </c>
      <c r="CD104" s="110">
        <f ca="1">BY104+BZ104+CA104+CB104+CC104</f>
        <v>0</v>
      </c>
      <c r="CE104" s="133">
        <f t="shared" ref="CE104:CE115" ca="1" si="16">IF(AND(BY104&gt;0,BX104=1),BY104/$CE$102,0)</f>
        <v>0</v>
      </c>
      <c r="CF104" s="133">
        <f t="shared" ref="CF104:CF115" ca="1" si="17">IF(AND(BZ104&gt;0,BX104=1),BZ104/$CF$102,0)</f>
        <v>0</v>
      </c>
      <c r="CG104" s="133">
        <f t="shared" ref="CG104:CG115" ca="1" si="18">IF(AND(CA104&gt;0,BX104=1),CA104/$CG$102,0)</f>
        <v>0</v>
      </c>
      <c r="CH104" s="133">
        <f t="shared" ref="CH104:CH115" ca="1" si="19">IF(AND(CB104&gt;0,BX104=1),CB104/$CH$102,0)</f>
        <v>0</v>
      </c>
      <c r="CI104" s="133">
        <f t="shared" ref="CI104:CI115" ca="1" si="20">IF(AND(CC104&gt;0,BX104=1),CC104/$CI$102,0)</f>
        <v>0</v>
      </c>
      <c r="CJ104" s="133"/>
      <c r="CK104" s="77" t="str">
        <f t="shared" ref="CK104:CK115" ca="1" si="21">BW104</f>
        <v>jan</v>
      </c>
      <c r="CL104" s="77">
        <f t="shared" ref="CL104:CL115" ca="1" si="22">BX104</f>
        <v>1</v>
      </c>
      <c r="CM104" s="107">
        <f ca="1">BY104+$CM$101*CE104</f>
        <v>0</v>
      </c>
      <c r="CN104" s="107">
        <f ca="1">BZ104+$CN$101*CF104</f>
        <v>0</v>
      </c>
      <c r="CO104" s="107">
        <f ca="1">CA104+$CO$101*CG104</f>
        <v>0</v>
      </c>
      <c r="CP104" s="107">
        <f ca="1">CB104+$CP$101*CH104</f>
        <v>0</v>
      </c>
      <c r="CQ104" s="107">
        <f ca="1">CC104+$CQ$101*CI104</f>
        <v>0</v>
      </c>
      <c r="CR104" s="107">
        <f ca="1">CM104+CN104+CO104+CP104+CQ104</f>
        <v>0</v>
      </c>
      <c r="CT104" s="75"/>
      <c r="CU104" s="106" t="str">
        <f t="shared" ref="CU104:CU115" ca="1" si="23">C107 &amp; TEXT(MATCH(E107,$EC$85:$EC$96,0),"00")</f>
        <v>202201</v>
      </c>
      <c r="CV104" s="106">
        <f ca="1">MATCH(Mätvärden!CU104,Normalår!$R$5:$R$200,0)-1</f>
        <v>84</v>
      </c>
      <c r="CW104" s="134">
        <f ca="1">OFFSET(Normalår!$S$5,CV104,0)</f>
        <v>1.1019116795151731</v>
      </c>
      <c r="CY104" s="107">
        <f ca="1">CM104*CW104</f>
        <v>0</v>
      </c>
      <c r="CZ104" s="107">
        <f t="shared" ref="CZ104:CZ115" ca="1" si="24">CN104*CW104</f>
        <v>0</v>
      </c>
      <c r="DA104" s="107">
        <f t="shared" ref="DA104:DA115" ca="1" si="25">CO104*CW104</f>
        <v>0</v>
      </c>
      <c r="DB104" s="107">
        <f t="shared" ref="DB104:DB115" ca="1" si="26">CP104*CW104</f>
        <v>0</v>
      </c>
      <c r="DC104" s="107">
        <f t="shared" ref="DC104:DC115" ca="1" si="27">CQ104*CW104</f>
        <v>0</v>
      </c>
      <c r="DD104" s="107">
        <f ca="1">CY104+CZ104+DA104+DB104+DC104</f>
        <v>0</v>
      </c>
      <c r="DF104" s="75"/>
      <c r="DG104" s="100" t="s">
        <v>276</v>
      </c>
      <c r="DH104" s="106">
        <v>0.7</v>
      </c>
      <c r="DI104" s="106">
        <v>1.8</v>
      </c>
      <c r="DJ104" s="106">
        <v>0.6</v>
      </c>
      <c r="DK104" s="106">
        <v>1.8</v>
      </c>
      <c r="DL104" s="106">
        <v>1.8</v>
      </c>
      <c r="EC104" s="75" t="s">
        <v>218</v>
      </c>
      <c r="ED104" s="75">
        <v>20</v>
      </c>
      <c r="EE104" s="75"/>
    </row>
    <row r="105" spans="2:135" ht="16.5" customHeight="1">
      <c r="D105" s="16"/>
      <c r="E105" s="19"/>
      <c r="F105" s="17"/>
      <c r="G105" s="19" t="str">
        <f>$C$33</f>
        <v>Levererad energi</v>
      </c>
      <c r="I105" s="19" t="str">
        <f>$E$33</f>
        <v>Levererad energi</v>
      </c>
      <c r="K105" s="19" t="str">
        <f>$G$33</f>
        <v>Levererad energi</v>
      </c>
      <c r="M105" s="38"/>
      <c r="U105" s="83" t="s">
        <v>108</v>
      </c>
      <c r="V105" s="83" t="s">
        <v>108</v>
      </c>
      <c r="W105" s="83" t="s">
        <v>108</v>
      </c>
      <c r="Y105" s="83" t="s">
        <v>108</v>
      </c>
      <c r="Z105" s="83" t="s">
        <v>108</v>
      </c>
      <c r="AA105" s="83" t="s">
        <v>108</v>
      </c>
      <c r="AE105" s="75"/>
      <c r="AL105" s="42">
        <f>IF($C$31=$AL$103,Y108,0)+IF($E$31=$AL$103,Z108,0)+IF($G$31=$AL$103,AA108,0)</f>
        <v>0</v>
      </c>
      <c r="AM105" s="42">
        <f>IF(OR($C$31="El-panna",$C$31="Värmepump"),Y108,0)+IF(OR($E$31="El-panna",$E$31="Värmepump"),Z108,0)+IF(OR($G$31="El-panna",$G$31="Värmepump"),AA108,0)</f>
        <v>0</v>
      </c>
      <c r="AN105" s="42">
        <f t="shared" ref="AN105:AN115" si="28">IF(OR($C$31="Flispanna",$C$31="Pelletspanna",$C$31="Vedpanna"),Y108,0)+IF(OR($E$31="Flispanna",$E$31="Pelletspanna",$E$31="Vedpanna"),Z108,0)+IF(OR($G$31="Flispanna",$G$31="Pelletspanna",$G$31="Vedpanna"),AA108,0)</f>
        <v>0</v>
      </c>
      <c r="AO105" s="42">
        <f t="shared" ref="AO105:AO115" si="29">IF($C$31="Gaspanna",Y108,0)+IF($E$31="Gaspanna",Z108,0)+IF($G$31="Gaspanna",AA108,0)</f>
        <v>0</v>
      </c>
      <c r="AP105" s="42">
        <f t="shared" ref="AP105:AP115" si="30">IF($C$31="Oljepanna",Y108,0)+IF($E$31="Oljepanna",Z108,0)+IF($G$31="Oljepanna",AA108,0)</f>
        <v>0</v>
      </c>
      <c r="AQ105" s="39">
        <f t="shared" ref="AQ105:AQ115" si="31">AL105+AM105+AN105+AO105+AP105</f>
        <v>0</v>
      </c>
      <c r="AR105" s="86" t="str">
        <f t="shared" ref="AR105:AR115" si="32">IF(OR(AL105&lt;0,AM105&lt;0,AN105&lt;0,AO105&lt;0,AP105&lt;0),"Fel i indata","")</f>
        <v/>
      </c>
      <c r="AS105" s="86" t="str">
        <f t="shared" ref="AS105:AS115" si="33">IF((AM105-AM185)&lt;0,"Fel i indata","")</f>
        <v/>
      </c>
      <c r="AU105" s="42">
        <f t="shared" ref="AU105:AU115" si="34">AL105+AV127</f>
        <v>0</v>
      </c>
      <c r="AV105" s="42">
        <f t="shared" ref="AV105:AV115" si="35">AM105+AW127</f>
        <v>0</v>
      </c>
      <c r="AW105" s="42">
        <f t="shared" si="2"/>
        <v>0</v>
      </c>
      <c r="AX105" s="42">
        <f t="shared" si="3"/>
        <v>0</v>
      </c>
      <c r="AY105" s="42">
        <f t="shared" si="4"/>
        <v>0</v>
      </c>
      <c r="AZ105" s="39">
        <f t="shared" ref="AZ105:AZ115" si="36">AU105+AV105+AW105+AX105+AY105</f>
        <v>0</v>
      </c>
      <c r="BA105" s="39">
        <f t="shared" ref="BA105:BA115" si="37">IF($AU$118&gt;0,AU105-($AU$118*(AQ185+AV185+AT185))/($AU$117/$AU$116),0)+IF($AV$118&gt;0,AV105-($AV$118*(AQ185+AV185+AT185))/($AV$117/$AV$116),0)+IF($AW$118&gt;0,AW105-($AW$118*(AQ185+AV185+AT185))/($AW$117/$AW$116),0)+IF($AX$118&gt;0,AX105-($AX$118*(AQ185+AV185+AT185))/($AX$117/$AX$116),0)+IF($AY$118&gt;0,AY105-($AY$118*(AQ185+AV185+AT185))/($AY$117/$AY$116),0)</f>
        <v>0</v>
      </c>
      <c r="BB105" s="86" t="str">
        <f t="shared" ref="BB105:BB115" si="38">IF(AND(AR105="",BA105&lt;0),"Fel i indata","")</f>
        <v/>
      </c>
      <c r="BJ105" s="75"/>
      <c r="BK105" s="107">
        <f t="shared" ref="BK105:BK115" si="39">AL105</f>
        <v>0</v>
      </c>
      <c r="BL105" s="107">
        <f t="shared" si="5"/>
        <v>0</v>
      </c>
      <c r="BM105" s="107">
        <f t="shared" si="6"/>
        <v>0</v>
      </c>
      <c r="BN105" s="107">
        <f t="shared" si="7"/>
        <v>0</v>
      </c>
      <c r="BO105" s="107">
        <f t="shared" si="8"/>
        <v>0</v>
      </c>
      <c r="BP105" s="108">
        <f t="shared" ref="BP105:BP115" si="40">BK105+BL105+BM105+BN105+BO105</f>
        <v>0</v>
      </c>
      <c r="BQ105" s="86" t="str">
        <f t="shared" ref="BQ105:BQ115" si="41">IF(BP105&lt;0,"Fel i indata","")</f>
        <v/>
      </c>
      <c r="BS105" s="75" t="str">
        <f t="shared" ca="1" si="9"/>
        <v>dec</v>
      </c>
      <c r="BT105" s="109">
        <f t="shared" ref="BT105:BT115" ca="1" si="42">MATCH(BS105,$EC$85:$EC$96,0)</f>
        <v>12</v>
      </c>
      <c r="BU105" s="109">
        <f t="shared" ca="1" si="10"/>
        <v>1</v>
      </c>
      <c r="BV105" s="109">
        <f t="shared" ref="BV105:BV115" ca="1" si="43">IF(BU105=1,VLOOKUP(BS105,$EC$85:$EE$96,3,FALSE),0)</f>
        <v>744</v>
      </c>
      <c r="BW105" s="77" t="str">
        <f t="shared" ca="1" si="11"/>
        <v>feb</v>
      </c>
      <c r="BX105" s="77">
        <f t="shared" ref="BX105:BX115" ca="1" si="44">VLOOKUP(BW105,$BS$104:$BU$115,3,FALSE)</f>
        <v>1</v>
      </c>
      <c r="BY105" s="107">
        <f t="shared" ref="BY105:BY115" ca="1" si="45">IF($BX105=1,BK105*$BZ$100,BK105)</f>
        <v>0</v>
      </c>
      <c r="BZ105" s="107">
        <f t="shared" ca="1" si="12"/>
        <v>0</v>
      </c>
      <c r="CA105" s="107">
        <f t="shared" ca="1" si="13"/>
        <v>0</v>
      </c>
      <c r="CB105" s="107">
        <f t="shared" ca="1" si="14"/>
        <v>0</v>
      </c>
      <c r="CC105" s="107">
        <f t="shared" ca="1" si="15"/>
        <v>0</v>
      </c>
      <c r="CD105" s="110">
        <f t="shared" ref="CD105:CD115" ca="1" si="46">BY105+BZ105+CA105+CB105+CC105</f>
        <v>0</v>
      </c>
      <c r="CE105" s="133">
        <f t="shared" ca="1" si="16"/>
        <v>0</v>
      </c>
      <c r="CF105" s="133">
        <f t="shared" ca="1" si="17"/>
        <v>0</v>
      </c>
      <c r="CG105" s="133">
        <f t="shared" ca="1" si="18"/>
        <v>0</v>
      </c>
      <c r="CH105" s="133">
        <f t="shared" ca="1" si="19"/>
        <v>0</v>
      </c>
      <c r="CI105" s="133">
        <f t="shared" ca="1" si="20"/>
        <v>0</v>
      </c>
      <c r="CJ105" s="133"/>
      <c r="CK105" s="77" t="str">
        <f t="shared" ca="1" si="21"/>
        <v>feb</v>
      </c>
      <c r="CL105" s="77">
        <f t="shared" ca="1" si="22"/>
        <v>1</v>
      </c>
      <c r="CM105" s="107">
        <f t="shared" ref="CM105" ca="1" si="47">BY105+$CM$101*CE105</f>
        <v>0</v>
      </c>
      <c r="CN105" s="107">
        <f t="shared" ref="CN105:CN115" ca="1" si="48">BZ105+$CN$101*CF105</f>
        <v>0</v>
      </c>
      <c r="CO105" s="107">
        <f t="shared" ref="CO105:CO115" ca="1" si="49">CA105+$CO$101*CG105</f>
        <v>0</v>
      </c>
      <c r="CP105" s="107">
        <f t="shared" ref="CP105:CP115" ca="1" si="50">CB105+$CP$101*CH105</f>
        <v>0</v>
      </c>
      <c r="CQ105" s="107">
        <f t="shared" ref="CQ105:CQ115" ca="1" si="51">CC105+$CQ$101*CI105</f>
        <v>0</v>
      </c>
      <c r="CR105" s="107">
        <f t="shared" ref="CR105:CR114" ca="1" si="52">CM105+CN105+CO105+CP105+CQ105</f>
        <v>0</v>
      </c>
      <c r="CT105" s="100"/>
      <c r="CU105" s="106" t="str">
        <f t="shared" ca="1" si="23"/>
        <v>202202</v>
      </c>
      <c r="CV105" s="106">
        <f ca="1">MATCH(Mätvärden!CU105,Normalår!$R$5:$R$200,0)-1</f>
        <v>85</v>
      </c>
      <c r="CW105" s="134">
        <f ca="1">OFFSET(Normalår!$S$5,CV105,0)</f>
        <v>1.165891858297079</v>
      </c>
      <c r="CY105" s="107">
        <f t="shared" ref="CY105:CY115" ca="1" si="53">CM105*CW105</f>
        <v>0</v>
      </c>
      <c r="CZ105" s="107">
        <f t="shared" ca="1" si="24"/>
        <v>0</v>
      </c>
      <c r="DA105" s="107">
        <f t="shared" ca="1" si="25"/>
        <v>0</v>
      </c>
      <c r="DB105" s="107">
        <f t="shared" ca="1" si="26"/>
        <v>0</v>
      </c>
      <c r="DC105" s="107">
        <f t="shared" ca="1" si="27"/>
        <v>0</v>
      </c>
      <c r="DD105" s="107">
        <f t="shared" ref="DD105:DD114" ca="1" si="54">CY105+CZ105+DA105+DB105+DC105</f>
        <v>0</v>
      </c>
      <c r="DF105" s="75"/>
      <c r="EC105" s="75" t="s">
        <v>222</v>
      </c>
      <c r="ED105" s="75">
        <v>21</v>
      </c>
      <c r="EE105" s="75"/>
    </row>
    <row r="106" spans="2:135" ht="16.5" customHeight="1">
      <c r="C106" s="19" t="s">
        <v>256</v>
      </c>
      <c r="D106" s="16"/>
      <c r="E106" s="19" t="s">
        <v>262</v>
      </c>
      <c r="F106" s="17"/>
      <c r="G106" s="37" t="s">
        <v>191</v>
      </c>
      <c r="I106" s="37" t="s">
        <v>191</v>
      </c>
      <c r="K106" s="37" t="s">
        <v>191</v>
      </c>
      <c r="M106" s="38"/>
      <c r="U106" s="84" t="s">
        <v>191</v>
      </c>
      <c r="V106" s="84" t="s">
        <v>191</v>
      </c>
      <c r="W106" s="84" t="s">
        <v>191</v>
      </c>
      <c r="Y106" s="84" t="s">
        <v>191</v>
      </c>
      <c r="Z106" s="84" t="s">
        <v>191</v>
      </c>
      <c r="AA106" s="84" t="s">
        <v>191</v>
      </c>
      <c r="AE106" s="75"/>
      <c r="AL106" s="42">
        <f>IF($C$31=$AL$103,Y109,0)+IF($E$31=$AL$103,Z109,0)+IF($G$31=$AL$103,AA109,0)</f>
        <v>0</v>
      </c>
      <c r="AM106" s="42">
        <f t="shared" ref="AM106:AM115" si="55">IF(OR($C$31="El-panna",$C$31="Värmepump"),Y109,0)+IF(OR($E$31="El-panna",$E$31="Värmepump"),Z109,0)+IF(OR($G$31="El-panna",$G$31="Värmepump"),AA109,0)</f>
        <v>0</v>
      </c>
      <c r="AN106" s="42">
        <f t="shared" si="28"/>
        <v>0</v>
      </c>
      <c r="AO106" s="42">
        <f t="shared" si="29"/>
        <v>0</v>
      </c>
      <c r="AP106" s="42">
        <f t="shared" si="30"/>
        <v>0</v>
      </c>
      <c r="AQ106" s="39">
        <f t="shared" si="31"/>
        <v>0</v>
      </c>
      <c r="AR106" s="86" t="str">
        <f t="shared" si="32"/>
        <v/>
      </c>
      <c r="AS106" s="86" t="str">
        <f t="shared" si="33"/>
        <v/>
      </c>
      <c r="AU106" s="42">
        <f t="shared" si="34"/>
        <v>0</v>
      </c>
      <c r="AV106" s="42">
        <f t="shared" si="35"/>
        <v>0</v>
      </c>
      <c r="AW106" s="42">
        <f t="shared" si="2"/>
        <v>0</v>
      </c>
      <c r="AX106" s="42">
        <f t="shared" si="3"/>
        <v>0</v>
      </c>
      <c r="AY106" s="42">
        <f t="shared" si="4"/>
        <v>0</v>
      </c>
      <c r="AZ106" s="39">
        <f t="shared" si="36"/>
        <v>0</v>
      </c>
      <c r="BA106" s="39">
        <f t="shared" si="37"/>
        <v>0</v>
      </c>
      <c r="BB106" s="86" t="str">
        <f t="shared" si="38"/>
        <v/>
      </c>
      <c r="BJ106" s="75"/>
      <c r="BK106" s="107">
        <f t="shared" si="39"/>
        <v>0</v>
      </c>
      <c r="BL106" s="107">
        <f t="shared" si="5"/>
        <v>0</v>
      </c>
      <c r="BM106" s="107">
        <f t="shared" si="6"/>
        <v>0</v>
      </c>
      <c r="BN106" s="107">
        <f t="shared" si="7"/>
        <v>0</v>
      </c>
      <c r="BO106" s="107">
        <f t="shared" si="8"/>
        <v>0</v>
      </c>
      <c r="BP106" s="108">
        <f t="shared" si="40"/>
        <v>0</v>
      </c>
      <c r="BQ106" s="86" t="str">
        <f t="shared" si="41"/>
        <v/>
      </c>
      <c r="BS106" s="75" t="str">
        <f t="shared" ca="1" si="9"/>
        <v>jan</v>
      </c>
      <c r="BT106" s="109">
        <f t="shared" ca="1" si="42"/>
        <v>1</v>
      </c>
      <c r="BU106" s="109">
        <f t="shared" ca="1" si="10"/>
        <v>1</v>
      </c>
      <c r="BV106" s="109">
        <f t="shared" ca="1" si="43"/>
        <v>744</v>
      </c>
      <c r="BW106" s="77" t="str">
        <f t="shared" ca="1" si="11"/>
        <v>mars</v>
      </c>
      <c r="BX106" s="77">
        <f t="shared" ca="1" si="44"/>
        <v>0</v>
      </c>
      <c r="BY106" s="107">
        <f t="shared" ca="1" si="45"/>
        <v>0</v>
      </c>
      <c r="BZ106" s="107">
        <f t="shared" ca="1" si="12"/>
        <v>0</v>
      </c>
      <c r="CA106" s="107">
        <f t="shared" ca="1" si="13"/>
        <v>0</v>
      </c>
      <c r="CB106" s="107">
        <f t="shared" ca="1" si="14"/>
        <v>0</v>
      </c>
      <c r="CC106" s="107">
        <f t="shared" ca="1" si="15"/>
        <v>0</v>
      </c>
      <c r="CD106" s="110">
        <f t="shared" ca="1" si="46"/>
        <v>0</v>
      </c>
      <c r="CE106" s="133">
        <f t="shared" ca="1" si="16"/>
        <v>0</v>
      </c>
      <c r="CF106" s="133">
        <f t="shared" ca="1" si="17"/>
        <v>0</v>
      </c>
      <c r="CG106" s="133">
        <f t="shared" ca="1" si="18"/>
        <v>0</v>
      </c>
      <c r="CH106" s="133">
        <f t="shared" ca="1" si="19"/>
        <v>0</v>
      </c>
      <c r="CI106" s="133">
        <f t="shared" ca="1" si="20"/>
        <v>0</v>
      </c>
      <c r="CJ106" s="133"/>
      <c r="CK106" s="77" t="str">
        <f t="shared" ca="1" si="21"/>
        <v>mars</v>
      </c>
      <c r="CL106" s="77">
        <f t="shared" ca="1" si="22"/>
        <v>0</v>
      </c>
      <c r="CM106" s="107">
        <f t="shared" ref="CM106:CM115" ca="1" si="56">BY106+$CM$101*CE106</f>
        <v>0</v>
      </c>
      <c r="CN106" s="107">
        <f t="shared" ca="1" si="48"/>
        <v>0</v>
      </c>
      <c r="CO106" s="107">
        <f t="shared" ca="1" si="49"/>
        <v>0</v>
      </c>
      <c r="CP106" s="107">
        <f t="shared" ca="1" si="50"/>
        <v>0</v>
      </c>
      <c r="CQ106" s="107">
        <f t="shared" ca="1" si="51"/>
        <v>0</v>
      </c>
      <c r="CR106" s="107">
        <f t="shared" ca="1" si="52"/>
        <v>0</v>
      </c>
      <c r="CT106" s="75"/>
      <c r="CU106" s="106" t="str">
        <f t="shared" ca="1" si="23"/>
        <v>202203</v>
      </c>
      <c r="CV106" s="106">
        <f ca="1">MATCH(Mätvärden!CU106,Normalår!$R$5:$R$200,0)-1</f>
        <v>86</v>
      </c>
      <c r="CW106" s="134">
        <f ca="1">OFFSET(Normalår!$S$5,CV106,0)</f>
        <v>0.99953292853806619</v>
      </c>
      <c r="CY106" s="107">
        <f t="shared" ca="1" si="53"/>
        <v>0</v>
      </c>
      <c r="CZ106" s="107">
        <f t="shared" ca="1" si="24"/>
        <v>0</v>
      </c>
      <c r="DA106" s="107">
        <f t="shared" ca="1" si="25"/>
        <v>0</v>
      </c>
      <c r="DB106" s="107">
        <f t="shared" ca="1" si="26"/>
        <v>0</v>
      </c>
      <c r="DC106" s="107">
        <f t="shared" ca="1" si="27"/>
        <v>0</v>
      </c>
      <c r="DD106" s="107">
        <f t="shared" ca="1" si="54"/>
        <v>0</v>
      </c>
      <c r="DF106" s="75"/>
      <c r="DH106" s="75" t="s">
        <v>105</v>
      </c>
      <c r="DI106" s="75" t="s">
        <v>129</v>
      </c>
      <c r="DJ106" s="75" t="s">
        <v>249</v>
      </c>
      <c r="DK106" s="75" t="s">
        <v>210</v>
      </c>
      <c r="DL106" s="75" t="s">
        <v>205</v>
      </c>
      <c r="DM106" s="75" t="s">
        <v>268</v>
      </c>
      <c r="EC106" s="75" t="s">
        <v>226</v>
      </c>
      <c r="ED106" s="75">
        <v>22</v>
      </c>
      <c r="EE106" s="75"/>
    </row>
    <row r="107" spans="2:135" ht="16.5" customHeight="1">
      <c r="C107" s="24">
        <f>$C$101</f>
        <v>2022</v>
      </c>
      <c r="D107" s="16"/>
      <c r="E107" s="24" t="str">
        <f t="shared" ref="E107:E118" ca="1" si="57">OFFSET($EC$84,$EC$110+ROW(C107)-ROW($C$107),0)</f>
        <v>jan</v>
      </c>
      <c r="F107" s="17"/>
      <c r="G107" s="69"/>
      <c r="H107" s="194"/>
      <c r="I107" s="69"/>
      <c r="J107" s="194"/>
      <c r="K107" s="69"/>
      <c r="M107" s="38"/>
      <c r="U107" s="80">
        <f>IF($C$29&gt;0,IF($U$105=$C$33,G107,G107/$C$32),0)</f>
        <v>0</v>
      </c>
      <c r="V107" s="80">
        <f>IF($C$29&gt;1,IF(E$33="Levererad energi",I107,I107/$E$32),0)</f>
        <v>0</v>
      </c>
      <c r="W107" s="80">
        <f>IF($C$29&gt;2,IF($G$33="Levererad energi",K107,K107/$G$32),0)</f>
        <v>0</v>
      </c>
      <c r="Y107" s="80">
        <f>IF($C$28="Energi inkl. tappvarmvatten",U107-U127,U107)</f>
        <v>0</v>
      </c>
      <c r="Z107" s="80">
        <f>V107</f>
        <v>0</v>
      </c>
      <c r="AA107" s="80">
        <f>W107</f>
        <v>0</v>
      </c>
      <c r="AE107" s="75"/>
      <c r="AL107" s="42">
        <f>IF($C$31=$AL$103,Y110,0)+IF($E$31=$AL$103,Z110,0)+IF($G$31=$AL$103,AA110,0)</f>
        <v>0</v>
      </c>
      <c r="AM107" s="42">
        <f t="shared" si="55"/>
        <v>0</v>
      </c>
      <c r="AN107" s="42">
        <f t="shared" si="28"/>
        <v>0</v>
      </c>
      <c r="AO107" s="42">
        <f t="shared" si="29"/>
        <v>0</v>
      </c>
      <c r="AP107" s="42">
        <f t="shared" si="30"/>
        <v>0</v>
      </c>
      <c r="AQ107" s="39">
        <f t="shared" si="31"/>
        <v>0</v>
      </c>
      <c r="AR107" s="86" t="str">
        <f t="shared" si="32"/>
        <v/>
      </c>
      <c r="AS107" s="86" t="str">
        <f t="shared" si="33"/>
        <v/>
      </c>
      <c r="AU107" s="42">
        <f t="shared" si="34"/>
        <v>0</v>
      </c>
      <c r="AV107" s="42">
        <f t="shared" si="35"/>
        <v>0</v>
      </c>
      <c r="AW107" s="42">
        <f t="shared" si="2"/>
        <v>0</v>
      </c>
      <c r="AX107" s="42">
        <f t="shared" si="3"/>
        <v>0</v>
      </c>
      <c r="AY107" s="42">
        <f t="shared" si="4"/>
        <v>0</v>
      </c>
      <c r="AZ107" s="39">
        <f t="shared" si="36"/>
        <v>0</v>
      </c>
      <c r="BA107" s="39">
        <f t="shared" si="37"/>
        <v>0</v>
      </c>
      <c r="BB107" s="86" t="str">
        <f t="shared" si="38"/>
        <v/>
      </c>
      <c r="BE107" s="19"/>
      <c r="BF107" s="19"/>
      <c r="BG107" s="19"/>
      <c r="BH107" s="19"/>
      <c r="BI107" s="19"/>
      <c r="BJ107" s="75"/>
      <c r="BK107" s="107">
        <f t="shared" si="39"/>
        <v>0</v>
      </c>
      <c r="BL107" s="107">
        <f t="shared" si="5"/>
        <v>0</v>
      </c>
      <c r="BM107" s="107">
        <f t="shared" si="6"/>
        <v>0</v>
      </c>
      <c r="BN107" s="107">
        <f t="shared" si="7"/>
        <v>0</v>
      </c>
      <c r="BO107" s="107">
        <f t="shared" si="8"/>
        <v>0</v>
      </c>
      <c r="BP107" s="108">
        <f t="shared" si="40"/>
        <v>0</v>
      </c>
      <c r="BQ107" s="86" t="str">
        <f t="shared" si="41"/>
        <v/>
      </c>
      <c r="BS107" s="75" t="str">
        <f t="shared" ca="1" si="9"/>
        <v>feb</v>
      </c>
      <c r="BT107" s="109">
        <f t="shared" ca="1" si="42"/>
        <v>2</v>
      </c>
      <c r="BU107" s="109">
        <f t="shared" ca="1" si="10"/>
        <v>1</v>
      </c>
      <c r="BV107" s="109">
        <f t="shared" ca="1" si="43"/>
        <v>672</v>
      </c>
      <c r="BW107" s="77" t="str">
        <f t="shared" ca="1" si="11"/>
        <v>apr</v>
      </c>
      <c r="BX107" s="77">
        <f t="shared" ca="1" si="44"/>
        <v>0</v>
      </c>
      <c r="BY107" s="107">
        <f t="shared" ca="1" si="45"/>
        <v>0</v>
      </c>
      <c r="BZ107" s="107">
        <f t="shared" ca="1" si="12"/>
        <v>0</v>
      </c>
      <c r="CA107" s="107">
        <f t="shared" ca="1" si="13"/>
        <v>0</v>
      </c>
      <c r="CB107" s="107">
        <f t="shared" ca="1" si="14"/>
        <v>0</v>
      </c>
      <c r="CC107" s="107">
        <f t="shared" ca="1" si="15"/>
        <v>0</v>
      </c>
      <c r="CD107" s="110">
        <f t="shared" ca="1" si="46"/>
        <v>0</v>
      </c>
      <c r="CE107" s="133">
        <f t="shared" ca="1" si="16"/>
        <v>0</v>
      </c>
      <c r="CF107" s="133">
        <f t="shared" ca="1" si="17"/>
        <v>0</v>
      </c>
      <c r="CG107" s="133">
        <f t="shared" ca="1" si="18"/>
        <v>0</v>
      </c>
      <c r="CH107" s="133">
        <f t="shared" ca="1" si="19"/>
        <v>0</v>
      </c>
      <c r="CI107" s="133">
        <f t="shared" ca="1" si="20"/>
        <v>0</v>
      </c>
      <c r="CJ107" s="133"/>
      <c r="CK107" s="77" t="str">
        <f t="shared" ca="1" si="21"/>
        <v>apr</v>
      </c>
      <c r="CL107" s="77">
        <f t="shared" ca="1" si="22"/>
        <v>0</v>
      </c>
      <c r="CM107" s="107">
        <f t="shared" ca="1" si="56"/>
        <v>0</v>
      </c>
      <c r="CN107" s="107">
        <f t="shared" ca="1" si="48"/>
        <v>0</v>
      </c>
      <c r="CO107" s="107">
        <f t="shared" ca="1" si="49"/>
        <v>0</v>
      </c>
      <c r="CP107" s="107">
        <f t="shared" ca="1" si="50"/>
        <v>0</v>
      </c>
      <c r="CQ107" s="107">
        <f t="shared" ca="1" si="51"/>
        <v>0</v>
      </c>
      <c r="CR107" s="107">
        <f t="shared" ca="1" si="52"/>
        <v>0</v>
      </c>
      <c r="CT107" s="75"/>
      <c r="CU107" s="106" t="str">
        <f t="shared" ca="1" si="23"/>
        <v>202204</v>
      </c>
      <c r="CV107" s="106">
        <f ca="1">MATCH(Mätvärden!CU107,Normalår!$R$5:$R$200,0)-1</f>
        <v>87</v>
      </c>
      <c r="CW107" s="134">
        <f ca="1">OFFSET(Normalår!$S$5,CV107,0)</f>
        <v>0.9491024287222809</v>
      </c>
      <c r="CY107" s="107">
        <f t="shared" ca="1" si="53"/>
        <v>0</v>
      </c>
      <c r="CZ107" s="107">
        <f t="shared" ca="1" si="24"/>
        <v>0</v>
      </c>
      <c r="DA107" s="107">
        <f t="shared" ca="1" si="25"/>
        <v>0</v>
      </c>
      <c r="DB107" s="107">
        <f t="shared" ca="1" si="26"/>
        <v>0</v>
      </c>
      <c r="DC107" s="107">
        <f t="shared" ca="1" si="27"/>
        <v>0</v>
      </c>
      <c r="DD107" s="107">
        <f t="shared" ca="1" si="54"/>
        <v>0</v>
      </c>
      <c r="DH107" s="108">
        <f ca="1">CY104</f>
        <v>0</v>
      </c>
      <c r="DI107" s="108">
        <f t="shared" ref="DI107:DL107" ca="1" si="58">CZ104</f>
        <v>0</v>
      </c>
      <c r="DJ107" s="108">
        <f t="shared" ca="1" si="58"/>
        <v>0</v>
      </c>
      <c r="DK107" s="108">
        <f t="shared" ca="1" si="58"/>
        <v>0</v>
      </c>
      <c r="DL107" s="108">
        <f t="shared" ca="1" si="58"/>
        <v>0</v>
      </c>
      <c r="DM107" s="107">
        <f ca="1">DH107+DI107+DJ107+DK107+DL107</f>
        <v>0</v>
      </c>
      <c r="EC107" s="75" t="s">
        <v>229</v>
      </c>
      <c r="ED107" s="75">
        <v>23</v>
      </c>
      <c r="EE107" s="75"/>
    </row>
    <row r="108" spans="2:135" ht="16.5" customHeight="1">
      <c r="C108" s="24">
        <f ca="1">IF(E108="jan",C107+1,C107)</f>
        <v>2022</v>
      </c>
      <c r="D108" s="16"/>
      <c r="E108" s="24" t="str">
        <f t="shared" ca="1" si="57"/>
        <v>feb</v>
      </c>
      <c r="F108" s="17"/>
      <c r="G108" s="69"/>
      <c r="H108" s="194"/>
      <c r="I108" s="69"/>
      <c r="J108" s="194"/>
      <c r="K108" s="69"/>
      <c r="M108" s="38"/>
      <c r="U108" s="80">
        <f t="shared" ref="U108:U118" si="59">IF($C$29&gt;0,IF($U$105=$C$33,G108,G108/$C$32),0)</f>
        <v>0</v>
      </c>
      <c r="V108" s="80">
        <f t="shared" ref="V108:V118" si="60">IF($C$29&gt;1,IF(E$33="Levererad energi",I108,I108/$E$32),0)</f>
        <v>0</v>
      </c>
      <c r="W108" s="80">
        <f t="shared" ref="W108:W118" si="61">IF($C$29&gt;2,IF($G$33="Levererad energi",K108,K108/$G$32),0)</f>
        <v>0</v>
      </c>
      <c r="Y108" s="80">
        <f t="shared" ref="Y108:Y118" si="62">IF($C$28="Energi inkl. tappvarmvatten",U108-U128,U108)</f>
        <v>0</v>
      </c>
      <c r="Z108" s="80">
        <f t="shared" ref="Z108:Z118" si="63">V108</f>
        <v>0</v>
      </c>
      <c r="AA108" s="80">
        <f t="shared" ref="AA108:AA118" si="64">W108</f>
        <v>0</v>
      </c>
      <c r="AE108" s="75"/>
      <c r="AL108" s="42">
        <f t="shared" ref="AL108:AL115" si="65">IF($C$31=$AL$103,Y111,0)+IF($E$31=$AL$103,Z111,0)+IF($G$31=$AL$103,AA111,0)</f>
        <v>0</v>
      </c>
      <c r="AM108" s="42">
        <f t="shared" si="55"/>
        <v>0</v>
      </c>
      <c r="AN108" s="42">
        <f t="shared" si="28"/>
        <v>0</v>
      </c>
      <c r="AO108" s="42">
        <f t="shared" si="29"/>
        <v>0</v>
      </c>
      <c r="AP108" s="42">
        <f t="shared" si="30"/>
        <v>0</v>
      </c>
      <c r="AQ108" s="39">
        <f t="shared" si="31"/>
        <v>0</v>
      </c>
      <c r="AR108" s="86" t="str">
        <f t="shared" si="32"/>
        <v/>
      </c>
      <c r="AS108" s="86" t="str">
        <f t="shared" si="33"/>
        <v/>
      </c>
      <c r="AU108" s="42">
        <f t="shared" si="34"/>
        <v>0</v>
      </c>
      <c r="AV108" s="42">
        <f t="shared" si="35"/>
        <v>0</v>
      </c>
      <c r="AW108" s="42">
        <f t="shared" si="2"/>
        <v>0</v>
      </c>
      <c r="AX108" s="42">
        <f t="shared" si="3"/>
        <v>0</v>
      </c>
      <c r="AY108" s="42">
        <f t="shared" si="4"/>
        <v>0</v>
      </c>
      <c r="AZ108" s="39">
        <f t="shared" si="36"/>
        <v>0</v>
      </c>
      <c r="BA108" s="39">
        <f t="shared" si="37"/>
        <v>0</v>
      </c>
      <c r="BB108" s="86" t="str">
        <f t="shared" si="38"/>
        <v/>
      </c>
      <c r="BE108" s="19"/>
      <c r="BF108" s="19"/>
      <c r="BG108" s="19"/>
      <c r="BH108" s="19"/>
      <c r="BI108" s="19"/>
      <c r="BJ108" s="75"/>
      <c r="BK108" s="107">
        <f t="shared" si="39"/>
        <v>0</v>
      </c>
      <c r="BL108" s="107">
        <f t="shared" si="5"/>
        <v>0</v>
      </c>
      <c r="BM108" s="107">
        <f t="shared" si="6"/>
        <v>0</v>
      </c>
      <c r="BN108" s="107">
        <f t="shared" si="7"/>
        <v>0</v>
      </c>
      <c r="BO108" s="107">
        <f t="shared" si="8"/>
        <v>0</v>
      </c>
      <c r="BP108" s="108">
        <f t="shared" si="40"/>
        <v>0</v>
      </c>
      <c r="BQ108" s="86" t="str">
        <f t="shared" si="41"/>
        <v/>
      </c>
      <c r="BS108" s="75" t="str">
        <f t="shared" ca="1" si="9"/>
        <v>mars</v>
      </c>
      <c r="BT108" s="109">
        <f t="shared" ca="1" si="42"/>
        <v>3</v>
      </c>
      <c r="BU108" s="109">
        <f t="shared" ca="1" si="10"/>
        <v>0</v>
      </c>
      <c r="BV108" s="109">
        <f t="shared" ca="1" si="43"/>
        <v>0</v>
      </c>
      <c r="BW108" s="77" t="str">
        <f t="shared" ca="1" si="11"/>
        <v>maj</v>
      </c>
      <c r="BX108" s="77">
        <f t="shared" ca="1" si="44"/>
        <v>0</v>
      </c>
      <c r="BY108" s="107">
        <f t="shared" ca="1" si="45"/>
        <v>0</v>
      </c>
      <c r="BZ108" s="107">
        <f t="shared" ca="1" si="12"/>
        <v>0</v>
      </c>
      <c r="CA108" s="107">
        <f t="shared" ca="1" si="13"/>
        <v>0</v>
      </c>
      <c r="CB108" s="107">
        <f t="shared" ca="1" si="14"/>
        <v>0</v>
      </c>
      <c r="CC108" s="107">
        <f t="shared" ca="1" si="15"/>
        <v>0</v>
      </c>
      <c r="CD108" s="110">
        <f t="shared" ca="1" si="46"/>
        <v>0</v>
      </c>
      <c r="CE108" s="133">
        <f t="shared" ca="1" si="16"/>
        <v>0</v>
      </c>
      <c r="CF108" s="133">
        <f t="shared" ca="1" si="17"/>
        <v>0</v>
      </c>
      <c r="CG108" s="133">
        <f t="shared" ca="1" si="18"/>
        <v>0</v>
      </c>
      <c r="CH108" s="133">
        <f t="shared" ca="1" si="19"/>
        <v>0</v>
      </c>
      <c r="CI108" s="133">
        <f t="shared" ca="1" si="20"/>
        <v>0</v>
      </c>
      <c r="CJ108" s="133"/>
      <c r="CK108" s="77" t="str">
        <f t="shared" ca="1" si="21"/>
        <v>maj</v>
      </c>
      <c r="CL108" s="77">
        <f t="shared" ca="1" si="22"/>
        <v>0</v>
      </c>
      <c r="CM108" s="107">
        <f t="shared" ca="1" si="56"/>
        <v>0</v>
      </c>
      <c r="CN108" s="107">
        <f t="shared" ca="1" si="48"/>
        <v>0</v>
      </c>
      <c r="CO108" s="107">
        <f t="shared" ca="1" si="49"/>
        <v>0</v>
      </c>
      <c r="CP108" s="107">
        <f t="shared" ca="1" si="50"/>
        <v>0</v>
      </c>
      <c r="CQ108" s="107">
        <f t="shared" ca="1" si="51"/>
        <v>0</v>
      </c>
      <c r="CR108" s="107">
        <f t="shared" ca="1" si="52"/>
        <v>0</v>
      </c>
      <c r="CT108" s="75"/>
      <c r="CU108" s="106" t="str">
        <f t="shared" ca="1" si="23"/>
        <v>202205</v>
      </c>
      <c r="CV108" s="106">
        <f ca="1">MATCH(Mätvärden!CU108,Normalår!$R$5:$R$200,0)-1</f>
        <v>88</v>
      </c>
      <c r="CW108" s="134">
        <f ca="1">OFFSET(Normalår!$S$5,CV108,0)</f>
        <v>0.98498135797930986</v>
      </c>
      <c r="CY108" s="107">
        <f t="shared" ca="1" si="53"/>
        <v>0</v>
      </c>
      <c r="CZ108" s="107">
        <f t="shared" ca="1" si="24"/>
        <v>0</v>
      </c>
      <c r="DA108" s="107">
        <f t="shared" ca="1" si="25"/>
        <v>0</v>
      </c>
      <c r="DB108" s="107">
        <f t="shared" ca="1" si="26"/>
        <v>0</v>
      </c>
      <c r="DC108" s="107">
        <f t="shared" ca="1" si="27"/>
        <v>0</v>
      </c>
      <c r="DD108" s="107">
        <f t="shared" ca="1" si="54"/>
        <v>0</v>
      </c>
      <c r="DH108" s="108">
        <f t="shared" ref="DH108:DH118" ca="1" si="66">CY105</f>
        <v>0</v>
      </c>
      <c r="DI108" s="108">
        <f t="shared" ref="DI108:DI118" ca="1" si="67">CZ105</f>
        <v>0</v>
      </c>
      <c r="DJ108" s="108">
        <f t="shared" ref="DJ108:DJ118" ca="1" si="68">DA105</f>
        <v>0</v>
      </c>
      <c r="DK108" s="108">
        <f t="shared" ref="DK108:DK118" ca="1" si="69">DB105</f>
        <v>0</v>
      </c>
      <c r="DL108" s="108">
        <f t="shared" ref="DL108:DL118" ca="1" si="70">DC105</f>
        <v>0</v>
      </c>
      <c r="DM108" s="107">
        <f t="shared" ref="DM108:DM117" ca="1" si="71">DH108+DI108+DJ108+DK108+DL108</f>
        <v>0</v>
      </c>
      <c r="EC108" s="75" t="s">
        <v>233</v>
      </c>
      <c r="ED108" s="75">
        <v>24</v>
      </c>
      <c r="EE108" s="75"/>
    </row>
    <row r="109" spans="2:135" ht="16.5" customHeight="1">
      <c r="C109" s="24">
        <f t="shared" ref="C109:C118" ca="1" si="72">IF(E109="jan",C108+1,C108)</f>
        <v>2022</v>
      </c>
      <c r="D109" s="16"/>
      <c r="E109" s="24" t="str">
        <f t="shared" ca="1" si="57"/>
        <v>mars</v>
      </c>
      <c r="F109" s="17"/>
      <c r="G109" s="69"/>
      <c r="H109" s="194"/>
      <c r="I109" s="69"/>
      <c r="J109" s="194"/>
      <c r="K109" s="69"/>
      <c r="M109" s="38"/>
      <c r="U109" s="80">
        <f t="shared" si="59"/>
        <v>0</v>
      </c>
      <c r="V109" s="80">
        <f t="shared" si="60"/>
        <v>0</v>
      </c>
      <c r="W109" s="80">
        <f t="shared" si="61"/>
        <v>0</v>
      </c>
      <c r="Y109" s="80">
        <f t="shared" si="62"/>
        <v>0</v>
      </c>
      <c r="Z109" s="80">
        <f t="shared" si="63"/>
        <v>0</v>
      </c>
      <c r="AA109" s="80">
        <f t="shared" si="64"/>
        <v>0</v>
      </c>
      <c r="AE109" s="75"/>
      <c r="AL109" s="42">
        <f t="shared" si="65"/>
        <v>0</v>
      </c>
      <c r="AM109" s="42">
        <f t="shared" si="55"/>
        <v>0</v>
      </c>
      <c r="AN109" s="42">
        <f t="shared" si="28"/>
        <v>0</v>
      </c>
      <c r="AO109" s="42">
        <f t="shared" si="29"/>
        <v>0</v>
      </c>
      <c r="AP109" s="42">
        <f t="shared" si="30"/>
        <v>0</v>
      </c>
      <c r="AQ109" s="39">
        <f t="shared" si="31"/>
        <v>0</v>
      </c>
      <c r="AR109" s="86" t="str">
        <f t="shared" si="32"/>
        <v/>
      </c>
      <c r="AS109" s="86" t="str">
        <f t="shared" si="33"/>
        <v/>
      </c>
      <c r="AU109" s="42">
        <f t="shared" si="34"/>
        <v>0</v>
      </c>
      <c r="AV109" s="42">
        <f t="shared" si="35"/>
        <v>0</v>
      </c>
      <c r="AW109" s="42">
        <f t="shared" si="2"/>
        <v>0</v>
      </c>
      <c r="AX109" s="42">
        <f t="shared" si="3"/>
        <v>0</v>
      </c>
      <c r="AY109" s="42">
        <f t="shared" si="4"/>
        <v>0</v>
      </c>
      <c r="AZ109" s="39">
        <f t="shared" si="36"/>
        <v>0</v>
      </c>
      <c r="BA109" s="39">
        <f t="shared" si="37"/>
        <v>0</v>
      </c>
      <c r="BB109" s="86" t="str">
        <f t="shared" si="38"/>
        <v/>
      </c>
      <c r="BE109" s="19"/>
      <c r="BF109" s="19"/>
      <c r="BG109" s="19"/>
      <c r="BH109" s="19"/>
      <c r="BI109" s="19"/>
      <c r="BJ109" s="75"/>
      <c r="BK109" s="107">
        <f t="shared" si="39"/>
        <v>0</v>
      </c>
      <c r="BL109" s="107">
        <f t="shared" si="5"/>
        <v>0</v>
      </c>
      <c r="BM109" s="107">
        <f t="shared" si="6"/>
        <v>0</v>
      </c>
      <c r="BN109" s="107">
        <f t="shared" si="7"/>
        <v>0</v>
      </c>
      <c r="BO109" s="107">
        <f t="shared" si="8"/>
        <v>0</v>
      </c>
      <c r="BP109" s="108">
        <f t="shared" si="40"/>
        <v>0</v>
      </c>
      <c r="BQ109" s="86" t="str">
        <f t="shared" si="41"/>
        <v/>
      </c>
      <c r="BS109" s="75" t="str">
        <f t="shared" ca="1" si="9"/>
        <v>apr</v>
      </c>
      <c r="BT109" s="109">
        <f t="shared" ca="1" si="42"/>
        <v>4</v>
      </c>
      <c r="BU109" s="109">
        <f t="shared" ca="1" si="10"/>
        <v>0</v>
      </c>
      <c r="BV109" s="109">
        <f t="shared" ca="1" si="43"/>
        <v>0</v>
      </c>
      <c r="BW109" s="77" t="str">
        <f t="shared" ca="1" si="11"/>
        <v xml:space="preserve">jun </v>
      </c>
      <c r="BX109" s="77">
        <f t="shared" ca="1" si="44"/>
        <v>0</v>
      </c>
      <c r="BY109" s="107">
        <f t="shared" ca="1" si="45"/>
        <v>0</v>
      </c>
      <c r="BZ109" s="107">
        <f t="shared" ca="1" si="12"/>
        <v>0</v>
      </c>
      <c r="CA109" s="107">
        <f t="shared" ca="1" si="13"/>
        <v>0</v>
      </c>
      <c r="CB109" s="107">
        <f t="shared" ca="1" si="14"/>
        <v>0</v>
      </c>
      <c r="CC109" s="107">
        <f t="shared" ca="1" si="15"/>
        <v>0</v>
      </c>
      <c r="CD109" s="110">
        <f t="shared" ca="1" si="46"/>
        <v>0</v>
      </c>
      <c r="CE109" s="133">
        <f t="shared" ca="1" si="16"/>
        <v>0</v>
      </c>
      <c r="CF109" s="133">
        <f t="shared" ca="1" si="17"/>
        <v>0</v>
      </c>
      <c r="CG109" s="133">
        <f t="shared" ca="1" si="18"/>
        <v>0</v>
      </c>
      <c r="CH109" s="133">
        <f t="shared" ca="1" si="19"/>
        <v>0</v>
      </c>
      <c r="CI109" s="133">
        <f t="shared" ca="1" si="20"/>
        <v>0</v>
      </c>
      <c r="CJ109" s="133"/>
      <c r="CK109" s="77" t="str">
        <f t="shared" ca="1" si="21"/>
        <v xml:space="preserve">jun </v>
      </c>
      <c r="CL109" s="77">
        <f t="shared" ca="1" si="22"/>
        <v>0</v>
      </c>
      <c r="CM109" s="107">
        <f t="shared" ca="1" si="56"/>
        <v>0</v>
      </c>
      <c r="CN109" s="107">
        <f t="shared" ca="1" si="48"/>
        <v>0</v>
      </c>
      <c r="CO109" s="107">
        <f t="shared" ca="1" si="49"/>
        <v>0</v>
      </c>
      <c r="CP109" s="107">
        <f t="shared" ca="1" si="50"/>
        <v>0</v>
      </c>
      <c r="CQ109" s="107">
        <f t="shared" ca="1" si="51"/>
        <v>0</v>
      </c>
      <c r="CR109" s="107">
        <f t="shared" ca="1" si="52"/>
        <v>0</v>
      </c>
      <c r="CT109" s="75"/>
      <c r="CU109" s="106" t="str">
        <f t="shared" ca="1" si="23"/>
        <v>202206</v>
      </c>
      <c r="CV109" s="106">
        <f ca="1">MATCH(Mätvärden!CU109,Normalår!$R$5:$R$200,0)-1</f>
        <v>89</v>
      </c>
      <c r="CW109" s="134">
        <f ca="1">OFFSET(Normalår!$S$5,CV109,0)</f>
        <v>1.3682640313257504</v>
      </c>
      <c r="CY109" s="107">
        <f t="shared" ca="1" si="53"/>
        <v>0</v>
      </c>
      <c r="CZ109" s="107">
        <f t="shared" ca="1" si="24"/>
        <v>0</v>
      </c>
      <c r="DA109" s="107">
        <f t="shared" ca="1" si="25"/>
        <v>0</v>
      </c>
      <c r="DB109" s="107">
        <f t="shared" ca="1" si="26"/>
        <v>0</v>
      </c>
      <c r="DC109" s="107">
        <f t="shared" ca="1" si="27"/>
        <v>0</v>
      </c>
      <c r="DD109" s="107">
        <f t="shared" ca="1" si="54"/>
        <v>0</v>
      </c>
      <c r="DH109" s="108">
        <f t="shared" ca="1" si="66"/>
        <v>0</v>
      </c>
      <c r="DI109" s="108">
        <f t="shared" ca="1" si="67"/>
        <v>0</v>
      </c>
      <c r="DJ109" s="108">
        <f t="shared" ca="1" si="68"/>
        <v>0</v>
      </c>
      <c r="DK109" s="108">
        <f t="shared" ca="1" si="69"/>
        <v>0</v>
      </c>
      <c r="DL109" s="108">
        <f t="shared" ca="1" si="70"/>
        <v>0</v>
      </c>
      <c r="DM109" s="107">
        <f t="shared" ca="1" si="71"/>
        <v>0</v>
      </c>
      <c r="EC109" s="77" t="str">
        <f>C102</f>
        <v>jan</v>
      </c>
    </row>
    <row r="110" spans="2:135" ht="16.5" customHeight="1">
      <c r="C110" s="24">
        <f t="shared" ca="1" si="72"/>
        <v>2022</v>
      </c>
      <c r="D110" s="16"/>
      <c r="E110" s="24" t="str">
        <f t="shared" ca="1" si="57"/>
        <v>apr</v>
      </c>
      <c r="F110" s="17"/>
      <c r="G110" s="69"/>
      <c r="H110" s="194"/>
      <c r="I110" s="69"/>
      <c r="J110" s="194"/>
      <c r="K110" s="69"/>
      <c r="M110" s="38"/>
      <c r="U110" s="80">
        <f t="shared" si="59"/>
        <v>0</v>
      </c>
      <c r="V110" s="80">
        <f t="shared" si="60"/>
        <v>0</v>
      </c>
      <c r="W110" s="80">
        <f t="shared" si="61"/>
        <v>0</v>
      </c>
      <c r="Y110" s="80">
        <f t="shared" si="62"/>
        <v>0</v>
      </c>
      <c r="Z110" s="80">
        <f t="shared" si="63"/>
        <v>0</v>
      </c>
      <c r="AA110" s="80">
        <f t="shared" si="64"/>
        <v>0</v>
      </c>
      <c r="AE110" s="75"/>
      <c r="AL110" s="42">
        <f t="shared" si="65"/>
        <v>0</v>
      </c>
      <c r="AM110" s="42">
        <f t="shared" si="55"/>
        <v>0</v>
      </c>
      <c r="AN110" s="42">
        <f t="shared" si="28"/>
        <v>0</v>
      </c>
      <c r="AO110" s="42">
        <f t="shared" si="29"/>
        <v>0</v>
      </c>
      <c r="AP110" s="42">
        <f t="shared" si="30"/>
        <v>0</v>
      </c>
      <c r="AQ110" s="39">
        <f t="shared" si="31"/>
        <v>0</v>
      </c>
      <c r="AR110" s="86" t="str">
        <f t="shared" si="32"/>
        <v/>
      </c>
      <c r="AS110" s="86" t="str">
        <f t="shared" si="33"/>
        <v/>
      </c>
      <c r="AU110" s="42">
        <f t="shared" si="34"/>
        <v>0</v>
      </c>
      <c r="AV110" s="42">
        <f t="shared" si="35"/>
        <v>0</v>
      </c>
      <c r="AW110" s="42">
        <f t="shared" si="2"/>
        <v>0</v>
      </c>
      <c r="AX110" s="42">
        <f t="shared" si="3"/>
        <v>0</v>
      </c>
      <c r="AY110" s="42">
        <f t="shared" si="4"/>
        <v>0</v>
      </c>
      <c r="AZ110" s="39">
        <f t="shared" si="36"/>
        <v>0</v>
      </c>
      <c r="BA110" s="39">
        <f t="shared" si="37"/>
        <v>0</v>
      </c>
      <c r="BB110" s="86" t="str">
        <f t="shared" si="38"/>
        <v/>
      </c>
      <c r="BE110" s="19"/>
      <c r="BF110" s="19"/>
      <c r="BG110" s="19"/>
      <c r="BH110" s="19"/>
      <c r="BI110" s="19"/>
      <c r="BJ110" s="75"/>
      <c r="BK110" s="107">
        <f t="shared" si="39"/>
        <v>0</v>
      </c>
      <c r="BL110" s="107">
        <f t="shared" si="5"/>
        <v>0</v>
      </c>
      <c r="BM110" s="107">
        <f t="shared" si="6"/>
        <v>0</v>
      </c>
      <c r="BN110" s="107">
        <f t="shared" si="7"/>
        <v>0</v>
      </c>
      <c r="BO110" s="107">
        <f t="shared" si="8"/>
        <v>0</v>
      </c>
      <c r="BP110" s="108">
        <f t="shared" si="40"/>
        <v>0</v>
      </c>
      <c r="BQ110" s="86" t="str">
        <f t="shared" si="41"/>
        <v/>
      </c>
      <c r="BS110" s="75" t="str">
        <f t="shared" ca="1" si="9"/>
        <v>maj</v>
      </c>
      <c r="BT110" s="109">
        <f t="shared" ca="1" si="42"/>
        <v>5</v>
      </c>
      <c r="BU110" s="109">
        <f t="shared" ca="1" si="10"/>
        <v>0</v>
      </c>
      <c r="BV110" s="109">
        <f t="shared" ca="1" si="43"/>
        <v>0</v>
      </c>
      <c r="BW110" s="77" t="str">
        <f t="shared" ca="1" si="11"/>
        <v>jul</v>
      </c>
      <c r="BX110" s="77">
        <f t="shared" ca="1" si="44"/>
        <v>0</v>
      </c>
      <c r="BY110" s="107">
        <f t="shared" ca="1" si="45"/>
        <v>0</v>
      </c>
      <c r="BZ110" s="107">
        <f t="shared" ca="1" si="12"/>
        <v>0</v>
      </c>
      <c r="CA110" s="107">
        <f t="shared" ca="1" si="13"/>
        <v>0</v>
      </c>
      <c r="CB110" s="107">
        <f t="shared" ca="1" si="14"/>
        <v>0</v>
      </c>
      <c r="CC110" s="107">
        <f t="shared" ca="1" si="15"/>
        <v>0</v>
      </c>
      <c r="CD110" s="110">
        <f t="shared" ca="1" si="46"/>
        <v>0</v>
      </c>
      <c r="CE110" s="133">
        <f t="shared" ca="1" si="16"/>
        <v>0</v>
      </c>
      <c r="CF110" s="133">
        <f t="shared" ca="1" si="17"/>
        <v>0</v>
      </c>
      <c r="CG110" s="133">
        <f t="shared" ca="1" si="18"/>
        <v>0</v>
      </c>
      <c r="CH110" s="133">
        <f t="shared" ca="1" si="19"/>
        <v>0</v>
      </c>
      <c r="CI110" s="133">
        <f t="shared" ca="1" si="20"/>
        <v>0</v>
      </c>
      <c r="CJ110" s="133"/>
      <c r="CK110" s="77" t="str">
        <f t="shared" ca="1" si="21"/>
        <v>jul</v>
      </c>
      <c r="CL110" s="77">
        <f t="shared" ca="1" si="22"/>
        <v>0</v>
      </c>
      <c r="CM110" s="107">
        <f t="shared" ca="1" si="56"/>
        <v>0</v>
      </c>
      <c r="CN110" s="107">
        <f t="shared" ca="1" si="48"/>
        <v>0</v>
      </c>
      <c r="CO110" s="107">
        <f t="shared" ca="1" si="49"/>
        <v>0</v>
      </c>
      <c r="CP110" s="107">
        <f t="shared" ca="1" si="50"/>
        <v>0</v>
      </c>
      <c r="CQ110" s="107">
        <f t="shared" ca="1" si="51"/>
        <v>0</v>
      </c>
      <c r="CR110" s="107">
        <f t="shared" ca="1" si="52"/>
        <v>0</v>
      </c>
      <c r="CT110" s="75"/>
      <c r="CU110" s="106" t="str">
        <f t="shared" ca="1" si="23"/>
        <v>202207</v>
      </c>
      <c r="CV110" s="106">
        <f ca="1">MATCH(Mätvärden!CU110,Normalår!$R$5:$R$200,0)-1</f>
        <v>90</v>
      </c>
      <c r="CW110" s="134">
        <f ca="1">OFFSET(Normalår!$S$5,CV110,0)</f>
        <v>1.4606741573033706</v>
      </c>
      <c r="CY110" s="107">
        <f t="shared" ca="1" si="53"/>
        <v>0</v>
      </c>
      <c r="CZ110" s="107">
        <f t="shared" ca="1" si="24"/>
        <v>0</v>
      </c>
      <c r="DA110" s="107">
        <f t="shared" ca="1" si="25"/>
        <v>0</v>
      </c>
      <c r="DB110" s="107">
        <f t="shared" ca="1" si="26"/>
        <v>0</v>
      </c>
      <c r="DC110" s="107">
        <f t="shared" ca="1" si="27"/>
        <v>0</v>
      </c>
      <c r="DD110" s="107">
        <f t="shared" ca="1" si="54"/>
        <v>0</v>
      </c>
      <c r="DF110" s="135"/>
      <c r="DH110" s="108">
        <f t="shared" ca="1" si="66"/>
        <v>0</v>
      </c>
      <c r="DI110" s="108">
        <f t="shared" ca="1" si="67"/>
        <v>0</v>
      </c>
      <c r="DJ110" s="108">
        <f t="shared" ca="1" si="68"/>
        <v>0</v>
      </c>
      <c r="DK110" s="108">
        <f t="shared" ca="1" si="69"/>
        <v>0</v>
      </c>
      <c r="DL110" s="108">
        <f t="shared" ca="1" si="70"/>
        <v>0</v>
      </c>
      <c r="DM110" s="107">
        <f t="shared" ca="1" si="71"/>
        <v>0</v>
      </c>
      <c r="EC110" s="75">
        <f>MATCH(EC109,EC85:EC96,0)</f>
        <v>1</v>
      </c>
      <c r="ED110" s="75"/>
      <c r="EE110" s="75"/>
    </row>
    <row r="111" spans="2:135" ht="16.5" customHeight="1">
      <c r="C111" s="24">
        <f t="shared" ca="1" si="72"/>
        <v>2022</v>
      </c>
      <c r="D111" s="16"/>
      <c r="E111" s="24" t="str">
        <f t="shared" ca="1" si="57"/>
        <v>maj</v>
      </c>
      <c r="F111" s="17"/>
      <c r="G111" s="69"/>
      <c r="H111" s="194"/>
      <c r="I111" s="69"/>
      <c r="J111" s="194"/>
      <c r="K111" s="69"/>
      <c r="M111" s="38"/>
      <c r="U111" s="80">
        <f t="shared" si="59"/>
        <v>0</v>
      </c>
      <c r="V111" s="80">
        <f t="shared" si="60"/>
        <v>0</v>
      </c>
      <c r="W111" s="80">
        <f t="shared" si="61"/>
        <v>0</v>
      </c>
      <c r="Y111" s="80">
        <f t="shared" si="62"/>
        <v>0</v>
      </c>
      <c r="Z111" s="80">
        <f t="shared" si="63"/>
        <v>0</v>
      </c>
      <c r="AA111" s="80">
        <f t="shared" si="64"/>
        <v>0</v>
      </c>
      <c r="AE111" s="75"/>
      <c r="AL111" s="42">
        <f t="shared" si="65"/>
        <v>0</v>
      </c>
      <c r="AM111" s="42">
        <f t="shared" si="55"/>
        <v>0</v>
      </c>
      <c r="AN111" s="42">
        <f t="shared" si="28"/>
        <v>0</v>
      </c>
      <c r="AO111" s="42">
        <f t="shared" si="29"/>
        <v>0</v>
      </c>
      <c r="AP111" s="42">
        <f t="shared" si="30"/>
        <v>0</v>
      </c>
      <c r="AQ111" s="39">
        <f t="shared" si="31"/>
        <v>0</v>
      </c>
      <c r="AR111" s="86" t="str">
        <f t="shared" si="32"/>
        <v/>
      </c>
      <c r="AS111" s="86" t="str">
        <f t="shared" si="33"/>
        <v/>
      </c>
      <c r="AU111" s="42">
        <f t="shared" si="34"/>
        <v>0</v>
      </c>
      <c r="AV111" s="42">
        <f t="shared" si="35"/>
        <v>0</v>
      </c>
      <c r="AW111" s="42">
        <f t="shared" si="2"/>
        <v>0</v>
      </c>
      <c r="AX111" s="42">
        <f t="shared" si="3"/>
        <v>0</v>
      </c>
      <c r="AY111" s="42">
        <f t="shared" si="4"/>
        <v>0</v>
      </c>
      <c r="AZ111" s="39">
        <f t="shared" si="36"/>
        <v>0</v>
      </c>
      <c r="BA111" s="39">
        <f t="shared" si="37"/>
        <v>0</v>
      </c>
      <c r="BB111" s="86" t="str">
        <f t="shared" si="38"/>
        <v/>
      </c>
      <c r="BE111" s="19"/>
      <c r="BF111" s="19"/>
      <c r="BG111" s="19"/>
      <c r="BH111" s="19"/>
      <c r="BI111" s="19"/>
      <c r="BJ111" s="75"/>
      <c r="BK111" s="107">
        <f t="shared" si="39"/>
        <v>0</v>
      </c>
      <c r="BL111" s="107">
        <f t="shared" si="5"/>
        <v>0</v>
      </c>
      <c r="BM111" s="107">
        <f t="shared" si="6"/>
        <v>0</v>
      </c>
      <c r="BN111" s="107">
        <f t="shared" si="7"/>
        <v>0</v>
      </c>
      <c r="BO111" s="107">
        <f t="shared" si="8"/>
        <v>0</v>
      </c>
      <c r="BP111" s="108">
        <f t="shared" si="40"/>
        <v>0</v>
      </c>
      <c r="BQ111" s="86" t="str">
        <f t="shared" si="41"/>
        <v/>
      </c>
      <c r="BS111" s="75" t="str">
        <f t="shared" ca="1" si="9"/>
        <v xml:space="preserve">jun </v>
      </c>
      <c r="BT111" s="109">
        <f t="shared" ca="1" si="42"/>
        <v>6</v>
      </c>
      <c r="BU111" s="109">
        <f t="shared" ca="1" si="10"/>
        <v>0</v>
      </c>
      <c r="BV111" s="109">
        <f t="shared" ca="1" si="43"/>
        <v>0</v>
      </c>
      <c r="BW111" s="77" t="str">
        <f t="shared" ca="1" si="11"/>
        <v>aug</v>
      </c>
      <c r="BX111" s="77">
        <f t="shared" ca="1" si="44"/>
        <v>0</v>
      </c>
      <c r="BY111" s="107">
        <f t="shared" ca="1" si="45"/>
        <v>0</v>
      </c>
      <c r="BZ111" s="107">
        <f t="shared" ca="1" si="12"/>
        <v>0</v>
      </c>
      <c r="CA111" s="107">
        <f t="shared" ca="1" si="13"/>
        <v>0</v>
      </c>
      <c r="CB111" s="107">
        <f t="shared" ca="1" si="14"/>
        <v>0</v>
      </c>
      <c r="CC111" s="107">
        <f t="shared" ca="1" si="15"/>
        <v>0</v>
      </c>
      <c r="CD111" s="110">
        <f t="shared" ca="1" si="46"/>
        <v>0</v>
      </c>
      <c r="CE111" s="133">
        <f t="shared" ca="1" si="16"/>
        <v>0</v>
      </c>
      <c r="CF111" s="133">
        <f t="shared" ca="1" si="17"/>
        <v>0</v>
      </c>
      <c r="CG111" s="133">
        <f t="shared" ca="1" si="18"/>
        <v>0</v>
      </c>
      <c r="CH111" s="133">
        <f t="shared" ca="1" si="19"/>
        <v>0</v>
      </c>
      <c r="CI111" s="133">
        <f t="shared" ca="1" si="20"/>
        <v>0</v>
      </c>
      <c r="CJ111" s="133"/>
      <c r="CK111" s="77" t="str">
        <f t="shared" ca="1" si="21"/>
        <v>aug</v>
      </c>
      <c r="CL111" s="77">
        <f t="shared" ca="1" si="22"/>
        <v>0</v>
      </c>
      <c r="CM111" s="107">
        <f t="shared" ca="1" si="56"/>
        <v>0</v>
      </c>
      <c r="CN111" s="107">
        <f t="shared" ca="1" si="48"/>
        <v>0</v>
      </c>
      <c r="CO111" s="107">
        <f t="shared" ca="1" si="49"/>
        <v>0</v>
      </c>
      <c r="CP111" s="107">
        <f t="shared" ca="1" si="50"/>
        <v>0</v>
      </c>
      <c r="CQ111" s="107">
        <f t="shared" ca="1" si="51"/>
        <v>0</v>
      </c>
      <c r="CR111" s="107">
        <f t="shared" ca="1" si="52"/>
        <v>0</v>
      </c>
      <c r="CT111" s="75"/>
      <c r="CU111" s="106" t="str">
        <f t="shared" ca="1" si="23"/>
        <v>202208</v>
      </c>
      <c r="CV111" s="106">
        <f ca="1">MATCH(Mätvärden!CU111,Normalår!$R$5:$R$200,0)-1</f>
        <v>91</v>
      </c>
      <c r="CW111" s="134">
        <f ca="1">OFFSET(Normalår!$S$5,CV111,0)</f>
        <v>1.736559139784946</v>
      </c>
      <c r="CY111" s="107">
        <f t="shared" ca="1" si="53"/>
        <v>0</v>
      </c>
      <c r="CZ111" s="107">
        <f t="shared" ca="1" si="24"/>
        <v>0</v>
      </c>
      <c r="DA111" s="107">
        <f t="shared" ca="1" si="25"/>
        <v>0</v>
      </c>
      <c r="DB111" s="107">
        <f t="shared" ca="1" si="26"/>
        <v>0</v>
      </c>
      <c r="DC111" s="107">
        <f t="shared" ca="1" si="27"/>
        <v>0</v>
      </c>
      <c r="DD111" s="107">
        <f t="shared" ca="1" si="54"/>
        <v>0</v>
      </c>
      <c r="DF111" s="135"/>
      <c r="DH111" s="108">
        <f t="shared" ca="1" si="66"/>
        <v>0</v>
      </c>
      <c r="DI111" s="108">
        <f t="shared" ca="1" si="67"/>
        <v>0</v>
      </c>
      <c r="DJ111" s="108">
        <f t="shared" ca="1" si="68"/>
        <v>0</v>
      </c>
      <c r="DK111" s="108">
        <f t="shared" ca="1" si="69"/>
        <v>0</v>
      </c>
      <c r="DL111" s="108">
        <f t="shared" ca="1" si="70"/>
        <v>0</v>
      </c>
      <c r="DM111" s="107">
        <f t="shared" ca="1" si="71"/>
        <v>0</v>
      </c>
    </row>
    <row r="112" spans="2:135" ht="16.5" customHeight="1">
      <c r="C112" s="24">
        <f t="shared" ca="1" si="72"/>
        <v>2022</v>
      </c>
      <c r="D112" s="16"/>
      <c r="E112" s="24" t="str">
        <f t="shared" ca="1" si="57"/>
        <v xml:space="preserve">jun </v>
      </c>
      <c r="F112" s="17"/>
      <c r="G112" s="69"/>
      <c r="H112" s="194"/>
      <c r="I112" s="69"/>
      <c r="J112" s="194"/>
      <c r="K112" s="69"/>
      <c r="M112" s="38"/>
      <c r="U112" s="80">
        <f t="shared" si="59"/>
        <v>0</v>
      </c>
      <c r="V112" s="80">
        <f t="shared" si="60"/>
        <v>0</v>
      </c>
      <c r="W112" s="80">
        <f t="shared" si="61"/>
        <v>0</v>
      </c>
      <c r="Y112" s="80">
        <f t="shared" si="62"/>
        <v>0</v>
      </c>
      <c r="Z112" s="80">
        <f t="shared" si="63"/>
        <v>0</v>
      </c>
      <c r="AA112" s="80">
        <f t="shared" si="64"/>
        <v>0</v>
      </c>
      <c r="AE112" s="75"/>
      <c r="AL112" s="42">
        <f t="shared" si="65"/>
        <v>0</v>
      </c>
      <c r="AM112" s="42">
        <f t="shared" si="55"/>
        <v>0</v>
      </c>
      <c r="AN112" s="42">
        <f t="shared" si="28"/>
        <v>0</v>
      </c>
      <c r="AO112" s="42">
        <f t="shared" si="29"/>
        <v>0</v>
      </c>
      <c r="AP112" s="42">
        <f t="shared" si="30"/>
        <v>0</v>
      </c>
      <c r="AQ112" s="39">
        <f t="shared" si="31"/>
        <v>0</v>
      </c>
      <c r="AR112" s="86" t="str">
        <f t="shared" si="32"/>
        <v/>
      </c>
      <c r="AS112" s="86" t="str">
        <f t="shared" si="33"/>
        <v/>
      </c>
      <c r="AU112" s="42">
        <f t="shared" si="34"/>
        <v>0</v>
      </c>
      <c r="AV112" s="42">
        <f t="shared" si="35"/>
        <v>0</v>
      </c>
      <c r="AW112" s="42">
        <f t="shared" si="2"/>
        <v>0</v>
      </c>
      <c r="AX112" s="42">
        <f t="shared" si="3"/>
        <v>0</v>
      </c>
      <c r="AY112" s="42">
        <f t="shared" si="4"/>
        <v>0</v>
      </c>
      <c r="AZ112" s="39">
        <f t="shared" si="36"/>
        <v>0</v>
      </c>
      <c r="BA112" s="39">
        <f t="shared" si="37"/>
        <v>0</v>
      </c>
      <c r="BB112" s="86" t="str">
        <f t="shared" si="38"/>
        <v/>
      </c>
      <c r="BE112" s="19"/>
      <c r="BF112" s="19"/>
      <c r="BG112" s="19"/>
      <c r="BH112" s="19"/>
      <c r="BI112" s="19"/>
      <c r="BJ112" s="75"/>
      <c r="BK112" s="107">
        <f t="shared" si="39"/>
        <v>0</v>
      </c>
      <c r="BL112" s="107">
        <f t="shared" si="5"/>
        <v>0</v>
      </c>
      <c r="BM112" s="107">
        <f t="shared" si="6"/>
        <v>0</v>
      </c>
      <c r="BN112" s="107">
        <f t="shared" si="7"/>
        <v>0</v>
      </c>
      <c r="BO112" s="107">
        <f t="shared" si="8"/>
        <v>0</v>
      </c>
      <c r="BP112" s="108">
        <f t="shared" si="40"/>
        <v>0</v>
      </c>
      <c r="BQ112" s="86" t="str">
        <f t="shared" si="41"/>
        <v/>
      </c>
      <c r="BS112" s="75" t="str">
        <f t="shared" ca="1" si="9"/>
        <v>jul</v>
      </c>
      <c r="BT112" s="109">
        <f t="shared" ca="1" si="42"/>
        <v>7</v>
      </c>
      <c r="BU112" s="109">
        <f t="shared" ca="1" si="10"/>
        <v>0</v>
      </c>
      <c r="BV112" s="109">
        <f t="shared" ca="1" si="43"/>
        <v>0</v>
      </c>
      <c r="BW112" s="77" t="str">
        <f t="shared" ca="1" si="11"/>
        <v>sept</v>
      </c>
      <c r="BX112" s="77">
        <f t="shared" ca="1" si="44"/>
        <v>0</v>
      </c>
      <c r="BY112" s="107">
        <f t="shared" ca="1" si="45"/>
        <v>0</v>
      </c>
      <c r="BZ112" s="107">
        <f t="shared" ca="1" si="12"/>
        <v>0</v>
      </c>
      <c r="CA112" s="107">
        <f t="shared" ca="1" si="13"/>
        <v>0</v>
      </c>
      <c r="CB112" s="107">
        <f t="shared" ca="1" si="14"/>
        <v>0</v>
      </c>
      <c r="CC112" s="107">
        <f t="shared" ca="1" si="15"/>
        <v>0</v>
      </c>
      <c r="CD112" s="110">
        <f t="shared" ca="1" si="46"/>
        <v>0</v>
      </c>
      <c r="CE112" s="133">
        <f t="shared" ca="1" si="16"/>
        <v>0</v>
      </c>
      <c r="CF112" s="133">
        <f t="shared" ca="1" si="17"/>
        <v>0</v>
      </c>
      <c r="CG112" s="133">
        <f t="shared" ca="1" si="18"/>
        <v>0</v>
      </c>
      <c r="CH112" s="133">
        <f t="shared" ca="1" si="19"/>
        <v>0</v>
      </c>
      <c r="CI112" s="133">
        <f t="shared" ca="1" si="20"/>
        <v>0</v>
      </c>
      <c r="CJ112" s="133"/>
      <c r="CK112" s="77" t="str">
        <f t="shared" ca="1" si="21"/>
        <v>sept</v>
      </c>
      <c r="CL112" s="77">
        <f t="shared" ca="1" si="22"/>
        <v>0</v>
      </c>
      <c r="CM112" s="107">
        <f t="shared" ca="1" si="56"/>
        <v>0</v>
      </c>
      <c r="CN112" s="107">
        <f t="shared" ca="1" si="48"/>
        <v>0</v>
      </c>
      <c r="CO112" s="107">
        <f t="shared" ca="1" si="49"/>
        <v>0</v>
      </c>
      <c r="CP112" s="107">
        <f t="shared" ca="1" si="50"/>
        <v>0</v>
      </c>
      <c r="CQ112" s="107">
        <f t="shared" ca="1" si="51"/>
        <v>0</v>
      </c>
      <c r="CR112" s="107">
        <f t="shared" ca="1" si="52"/>
        <v>0</v>
      </c>
      <c r="CT112" s="75"/>
      <c r="CU112" s="106" t="str">
        <f t="shared" ca="1" si="23"/>
        <v>202209</v>
      </c>
      <c r="CV112" s="106">
        <f ca="1">MATCH(Mätvärden!CU112,Normalår!$R$5:$R$200,0)-1</f>
        <v>92</v>
      </c>
      <c r="CW112" s="134">
        <f ca="1">OFFSET(Normalår!$S$5,CV112,0)</f>
        <v>0.88270421704511959</v>
      </c>
      <c r="CY112" s="107">
        <f t="shared" ca="1" si="53"/>
        <v>0</v>
      </c>
      <c r="CZ112" s="107">
        <f t="shared" ca="1" si="24"/>
        <v>0</v>
      </c>
      <c r="DA112" s="107">
        <f t="shared" ca="1" si="25"/>
        <v>0</v>
      </c>
      <c r="DB112" s="107">
        <f t="shared" ca="1" si="26"/>
        <v>0</v>
      </c>
      <c r="DC112" s="107">
        <f t="shared" ca="1" si="27"/>
        <v>0</v>
      </c>
      <c r="DD112" s="107">
        <f t="shared" ca="1" si="54"/>
        <v>0</v>
      </c>
      <c r="DF112" s="135"/>
      <c r="DH112" s="108">
        <f t="shared" ca="1" si="66"/>
        <v>0</v>
      </c>
      <c r="DI112" s="108">
        <f t="shared" ca="1" si="67"/>
        <v>0</v>
      </c>
      <c r="DJ112" s="108">
        <f t="shared" ca="1" si="68"/>
        <v>0</v>
      </c>
      <c r="DK112" s="108">
        <f t="shared" ca="1" si="69"/>
        <v>0</v>
      </c>
      <c r="DL112" s="108">
        <f t="shared" ca="1" si="70"/>
        <v>0</v>
      </c>
      <c r="DM112" s="107">
        <f t="shared" ca="1" si="71"/>
        <v>0</v>
      </c>
    </row>
    <row r="113" spans="2:133" ht="16.5" customHeight="1">
      <c r="C113" s="24">
        <f t="shared" ca="1" si="72"/>
        <v>2022</v>
      </c>
      <c r="D113" s="16"/>
      <c r="E113" s="24" t="str">
        <f t="shared" ca="1" si="57"/>
        <v>jul</v>
      </c>
      <c r="F113" s="17"/>
      <c r="G113" s="69"/>
      <c r="H113" s="194"/>
      <c r="I113" s="69"/>
      <c r="J113" s="194"/>
      <c r="K113" s="69"/>
      <c r="M113" s="38"/>
      <c r="U113" s="80">
        <f t="shared" si="59"/>
        <v>0</v>
      </c>
      <c r="V113" s="80">
        <f t="shared" si="60"/>
        <v>0</v>
      </c>
      <c r="W113" s="80">
        <f t="shared" si="61"/>
        <v>0</v>
      </c>
      <c r="Y113" s="80">
        <f t="shared" si="62"/>
        <v>0</v>
      </c>
      <c r="Z113" s="80">
        <f t="shared" si="63"/>
        <v>0</v>
      </c>
      <c r="AA113" s="80">
        <f t="shared" si="64"/>
        <v>0</v>
      </c>
      <c r="AE113" s="75"/>
      <c r="AL113" s="42">
        <f t="shared" si="65"/>
        <v>0</v>
      </c>
      <c r="AM113" s="42">
        <f t="shared" si="55"/>
        <v>0</v>
      </c>
      <c r="AN113" s="42">
        <f t="shared" si="28"/>
        <v>0</v>
      </c>
      <c r="AO113" s="42">
        <f t="shared" si="29"/>
        <v>0</v>
      </c>
      <c r="AP113" s="42">
        <f t="shared" si="30"/>
        <v>0</v>
      </c>
      <c r="AQ113" s="39">
        <f t="shared" si="31"/>
        <v>0</v>
      </c>
      <c r="AR113" s="86" t="str">
        <f t="shared" si="32"/>
        <v/>
      </c>
      <c r="AS113" s="86" t="str">
        <f t="shared" si="33"/>
        <v/>
      </c>
      <c r="AU113" s="42">
        <f t="shared" si="34"/>
        <v>0</v>
      </c>
      <c r="AV113" s="42">
        <f t="shared" si="35"/>
        <v>0</v>
      </c>
      <c r="AW113" s="42">
        <f t="shared" si="2"/>
        <v>0</v>
      </c>
      <c r="AX113" s="42">
        <f t="shared" si="3"/>
        <v>0</v>
      </c>
      <c r="AY113" s="42">
        <f t="shared" si="4"/>
        <v>0</v>
      </c>
      <c r="AZ113" s="39">
        <f t="shared" si="36"/>
        <v>0</v>
      </c>
      <c r="BA113" s="39">
        <f t="shared" si="37"/>
        <v>0</v>
      </c>
      <c r="BB113" s="86" t="str">
        <f t="shared" si="38"/>
        <v/>
      </c>
      <c r="BE113" s="19"/>
      <c r="BF113" s="19"/>
      <c r="BG113" s="19"/>
      <c r="BH113" s="19"/>
      <c r="BI113" s="19"/>
      <c r="BJ113" s="75"/>
      <c r="BK113" s="107">
        <f t="shared" si="39"/>
        <v>0</v>
      </c>
      <c r="BL113" s="107">
        <f t="shared" si="5"/>
        <v>0</v>
      </c>
      <c r="BM113" s="107">
        <f t="shared" si="6"/>
        <v>0</v>
      </c>
      <c r="BN113" s="107">
        <f t="shared" si="7"/>
        <v>0</v>
      </c>
      <c r="BO113" s="107">
        <f t="shared" si="8"/>
        <v>0</v>
      </c>
      <c r="BP113" s="108">
        <f t="shared" si="40"/>
        <v>0</v>
      </c>
      <c r="BQ113" s="86" t="str">
        <f t="shared" si="41"/>
        <v/>
      </c>
      <c r="BS113" s="75" t="str">
        <f t="shared" ca="1" si="9"/>
        <v>aug</v>
      </c>
      <c r="BT113" s="109">
        <f t="shared" ca="1" si="42"/>
        <v>8</v>
      </c>
      <c r="BU113" s="109">
        <f t="shared" ca="1" si="10"/>
        <v>0</v>
      </c>
      <c r="BV113" s="109">
        <f t="shared" ca="1" si="43"/>
        <v>0</v>
      </c>
      <c r="BW113" s="77" t="str">
        <f t="shared" ca="1" si="11"/>
        <v>okt</v>
      </c>
      <c r="BX113" s="77">
        <f t="shared" ca="1" si="44"/>
        <v>0</v>
      </c>
      <c r="BY113" s="107">
        <f t="shared" ca="1" si="45"/>
        <v>0</v>
      </c>
      <c r="BZ113" s="107">
        <f t="shared" ca="1" si="12"/>
        <v>0</v>
      </c>
      <c r="CA113" s="107">
        <f t="shared" ca="1" si="13"/>
        <v>0</v>
      </c>
      <c r="CB113" s="107">
        <f t="shared" ca="1" si="14"/>
        <v>0</v>
      </c>
      <c r="CC113" s="107">
        <f t="shared" ca="1" si="15"/>
        <v>0</v>
      </c>
      <c r="CD113" s="110">
        <f t="shared" ca="1" si="46"/>
        <v>0</v>
      </c>
      <c r="CE113" s="133">
        <f t="shared" ca="1" si="16"/>
        <v>0</v>
      </c>
      <c r="CF113" s="133">
        <f t="shared" ca="1" si="17"/>
        <v>0</v>
      </c>
      <c r="CG113" s="133">
        <f t="shared" ca="1" si="18"/>
        <v>0</v>
      </c>
      <c r="CH113" s="133">
        <f t="shared" ca="1" si="19"/>
        <v>0</v>
      </c>
      <c r="CI113" s="133">
        <f t="shared" ca="1" si="20"/>
        <v>0</v>
      </c>
      <c r="CJ113" s="133"/>
      <c r="CK113" s="77" t="str">
        <f t="shared" ca="1" si="21"/>
        <v>okt</v>
      </c>
      <c r="CL113" s="77">
        <f t="shared" ca="1" si="22"/>
        <v>0</v>
      </c>
      <c r="CM113" s="107">
        <f t="shared" ca="1" si="56"/>
        <v>0</v>
      </c>
      <c r="CN113" s="107">
        <f t="shared" ca="1" si="48"/>
        <v>0</v>
      </c>
      <c r="CO113" s="107">
        <f t="shared" ca="1" si="49"/>
        <v>0</v>
      </c>
      <c r="CP113" s="107">
        <f t="shared" ca="1" si="50"/>
        <v>0</v>
      </c>
      <c r="CQ113" s="107">
        <f t="shared" ca="1" si="51"/>
        <v>0</v>
      </c>
      <c r="CR113" s="107">
        <f t="shared" ca="1" si="52"/>
        <v>0</v>
      </c>
      <c r="CT113" s="75"/>
      <c r="CU113" s="106" t="str">
        <f t="shared" ca="1" si="23"/>
        <v>202210</v>
      </c>
      <c r="CV113" s="106">
        <f ca="1">MATCH(Mätvärden!CU113,Normalår!$R$5:$R$200,0)-1</f>
        <v>93</v>
      </c>
      <c r="CW113" s="134">
        <f ca="1">OFFSET(Normalår!$S$5,CV113,0)</f>
        <v>1.5280836081149054</v>
      </c>
      <c r="CY113" s="107">
        <f t="shared" ca="1" si="53"/>
        <v>0</v>
      </c>
      <c r="CZ113" s="107">
        <f t="shared" ca="1" si="24"/>
        <v>0</v>
      </c>
      <c r="DA113" s="107">
        <f t="shared" ca="1" si="25"/>
        <v>0</v>
      </c>
      <c r="DB113" s="107">
        <f t="shared" ca="1" si="26"/>
        <v>0</v>
      </c>
      <c r="DC113" s="107">
        <f t="shared" ca="1" si="27"/>
        <v>0</v>
      </c>
      <c r="DD113" s="107">
        <f t="shared" ca="1" si="54"/>
        <v>0</v>
      </c>
      <c r="DF113" s="135"/>
      <c r="DH113" s="108">
        <f t="shared" ca="1" si="66"/>
        <v>0</v>
      </c>
      <c r="DI113" s="108">
        <f t="shared" ca="1" si="67"/>
        <v>0</v>
      </c>
      <c r="DJ113" s="108">
        <f t="shared" ca="1" si="68"/>
        <v>0</v>
      </c>
      <c r="DK113" s="108">
        <f t="shared" ca="1" si="69"/>
        <v>0</v>
      </c>
      <c r="DL113" s="108">
        <f t="shared" ca="1" si="70"/>
        <v>0</v>
      </c>
      <c r="DM113" s="107">
        <f t="shared" ca="1" si="71"/>
        <v>0</v>
      </c>
      <c r="EC113" s="77" t="str">
        <f ca="1">E127</f>
        <v>jan</v>
      </c>
    </row>
    <row r="114" spans="2:133" ht="16.5" customHeight="1">
      <c r="C114" s="24">
        <f t="shared" ca="1" si="72"/>
        <v>2022</v>
      </c>
      <c r="D114" s="16"/>
      <c r="E114" s="24" t="str">
        <f t="shared" ca="1" si="57"/>
        <v>aug</v>
      </c>
      <c r="F114" s="17"/>
      <c r="G114" s="69"/>
      <c r="H114" s="194"/>
      <c r="I114" s="69"/>
      <c r="J114" s="194"/>
      <c r="K114" s="69"/>
      <c r="M114" s="38"/>
      <c r="U114" s="80">
        <f t="shared" si="59"/>
        <v>0</v>
      </c>
      <c r="V114" s="80">
        <f t="shared" si="60"/>
        <v>0</v>
      </c>
      <c r="W114" s="80">
        <f t="shared" si="61"/>
        <v>0</v>
      </c>
      <c r="Y114" s="80">
        <f t="shared" si="62"/>
        <v>0</v>
      </c>
      <c r="Z114" s="80">
        <f t="shared" si="63"/>
        <v>0</v>
      </c>
      <c r="AA114" s="80">
        <f t="shared" si="64"/>
        <v>0</v>
      </c>
      <c r="AE114" s="75"/>
      <c r="AL114" s="42">
        <f t="shared" si="65"/>
        <v>0</v>
      </c>
      <c r="AM114" s="42">
        <f t="shared" si="55"/>
        <v>0</v>
      </c>
      <c r="AN114" s="42">
        <f t="shared" si="28"/>
        <v>0</v>
      </c>
      <c r="AO114" s="42">
        <f t="shared" si="29"/>
        <v>0</v>
      </c>
      <c r="AP114" s="42">
        <f t="shared" si="30"/>
        <v>0</v>
      </c>
      <c r="AQ114" s="39">
        <f t="shared" si="31"/>
        <v>0</v>
      </c>
      <c r="AR114" s="86" t="str">
        <f t="shared" si="32"/>
        <v/>
      </c>
      <c r="AS114" s="86" t="str">
        <f t="shared" si="33"/>
        <v/>
      </c>
      <c r="AU114" s="42">
        <f t="shared" si="34"/>
        <v>0</v>
      </c>
      <c r="AV114" s="42">
        <f t="shared" si="35"/>
        <v>0</v>
      </c>
      <c r="AW114" s="42">
        <f t="shared" si="2"/>
        <v>0</v>
      </c>
      <c r="AX114" s="42">
        <f t="shared" si="3"/>
        <v>0</v>
      </c>
      <c r="AY114" s="42">
        <f t="shared" si="4"/>
        <v>0</v>
      </c>
      <c r="AZ114" s="39">
        <f t="shared" si="36"/>
        <v>0</v>
      </c>
      <c r="BA114" s="39">
        <f t="shared" si="37"/>
        <v>0</v>
      </c>
      <c r="BB114" s="86" t="str">
        <f t="shared" si="38"/>
        <v/>
      </c>
      <c r="BE114" s="19"/>
      <c r="BF114" s="19"/>
      <c r="BG114" s="19"/>
      <c r="BH114" s="19"/>
      <c r="BI114" s="19"/>
      <c r="BJ114" s="75"/>
      <c r="BK114" s="107">
        <f t="shared" si="39"/>
        <v>0</v>
      </c>
      <c r="BL114" s="107">
        <f t="shared" si="5"/>
        <v>0</v>
      </c>
      <c r="BM114" s="107">
        <f t="shared" si="6"/>
        <v>0</v>
      </c>
      <c r="BN114" s="107">
        <f t="shared" si="7"/>
        <v>0</v>
      </c>
      <c r="BO114" s="107">
        <f t="shared" si="8"/>
        <v>0</v>
      </c>
      <c r="BP114" s="108">
        <f t="shared" si="40"/>
        <v>0</v>
      </c>
      <c r="BQ114" s="86" t="str">
        <f t="shared" si="41"/>
        <v/>
      </c>
      <c r="BS114" s="75" t="str">
        <f t="shared" ca="1" si="9"/>
        <v>sept</v>
      </c>
      <c r="BT114" s="109">
        <f t="shared" ca="1" si="42"/>
        <v>9</v>
      </c>
      <c r="BU114" s="109">
        <f t="shared" ca="1" si="10"/>
        <v>0</v>
      </c>
      <c r="BV114" s="109">
        <f t="shared" ca="1" si="43"/>
        <v>0</v>
      </c>
      <c r="BW114" s="77" t="str">
        <f t="shared" ca="1" si="11"/>
        <v>nov</v>
      </c>
      <c r="BX114" s="77">
        <f t="shared" ca="1" si="44"/>
        <v>1</v>
      </c>
      <c r="BY114" s="107">
        <f t="shared" ca="1" si="45"/>
        <v>0</v>
      </c>
      <c r="BZ114" s="107">
        <f t="shared" ca="1" si="12"/>
        <v>0</v>
      </c>
      <c r="CA114" s="107">
        <f t="shared" ca="1" si="13"/>
        <v>0</v>
      </c>
      <c r="CB114" s="107">
        <f t="shared" ca="1" si="14"/>
        <v>0</v>
      </c>
      <c r="CC114" s="107">
        <f t="shared" ca="1" si="15"/>
        <v>0</v>
      </c>
      <c r="CD114" s="110">
        <f t="shared" ca="1" si="46"/>
        <v>0</v>
      </c>
      <c r="CE114" s="133">
        <f t="shared" ca="1" si="16"/>
        <v>0</v>
      </c>
      <c r="CF114" s="133">
        <f t="shared" ca="1" si="17"/>
        <v>0</v>
      </c>
      <c r="CG114" s="133">
        <f t="shared" ca="1" si="18"/>
        <v>0</v>
      </c>
      <c r="CH114" s="133">
        <f t="shared" ca="1" si="19"/>
        <v>0</v>
      </c>
      <c r="CI114" s="133">
        <f t="shared" ca="1" si="20"/>
        <v>0</v>
      </c>
      <c r="CJ114" s="133"/>
      <c r="CK114" s="77" t="str">
        <f t="shared" ca="1" si="21"/>
        <v>nov</v>
      </c>
      <c r="CL114" s="77">
        <f t="shared" ca="1" si="22"/>
        <v>1</v>
      </c>
      <c r="CM114" s="107">
        <f t="shared" ca="1" si="56"/>
        <v>0</v>
      </c>
      <c r="CN114" s="107">
        <f t="shared" ca="1" si="48"/>
        <v>0</v>
      </c>
      <c r="CO114" s="107">
        <f t="shared" ca="1" si="49"/>
        <v>0</v>
      </c>
      <c r="CP114" s="107">
        <f t="shared" ca="1" si="50"/>
        <v>0</v>
      </c>
      <c r="CQ114" s="107">
        <f t="shared" ca="1" si="51"/>
        <v>0</v>
      </c>
      <c r="CR114" s="107">
        <f t="shared" ca="1" si="52"/>
        <v>0</v>
      </c>
      <c r="CT114" s="75"/>
      <c r="CU114" s="106" t="str">
        <f t="shared" ca="1" si="23"/>
        <v>202211</v>
      </c>
      <c r="CV114" s="106">
        <f ca="1">MATCH(Mätvärden!CU114,Normalår!$R$5:$R$200,0)-1</f>
        <v>94</v>
      </c>
      <c r="CW114" s="134">
        <f ca="1">OFFSET(Normalår!$S$5,CV114,0)</f>
        <v>1.2295039669741341</v>
      </c>
      <c r="CY114" s="107">
        <f t="shared" ca="1" si="53"/>
        <v>0</v>
      </c>
      <c r="CZ114" s="107">
        <f t="shared" ca="1" si="24"/>
        <v>0</v>
      </c>
      <c r="DA114" s="107">
        <f t="shared" ca="1" si="25"/>
        <v>0</v>
      </c>
      <c r="DB114" s="107">
        <f t="shared" ca="1" si="26"/>
        <v>0</v>
      </c>
      <c r="DC114" s="107">
        <f t="shared" ca="1" si="27"/>
        <v>0</v>
      </c>
      <c r="DD114" s="107">
        <f t="shared" ca="1" si="54"/>
        <v>0</v>
      </c>
      <c r="DF114" s="135"/>
      <c r="DH114" s="108">
        <f t="shared" ca="1" si="66"/>
        <v>0</v>
      </c>
      <c r="DI114" s="108">
        <f t="shared" ca="1" si="67"/>
        <v>0</v>
      </c>
      <c r="DJ114" s="108">
        <f t="shared" ca="1" si="68"/>
        <v>0</v>
      </c>
      <c r="DK114" s="108">
        <f t="shared" ca="1" si="69"/>
        <v>0</v>
      </c>
      <c r="DL114" s="108">
        <f t="shared" ca="1" si="70"/>
        <v>0</v>
      </c>
      <c r="DM114" s="107">
        <f t="shared" ca="1" si="71"/>
        <v>0</v>
      </c>
      <c r="EC114" s="75">
        <f ca="1">MATCH(EC113,EC85:EC96,0)</f>
        <v>1</v>
      </c>
    </row>
    <row r="115" spans="2:133" ht="16.5" customHeight="1" thickBot="1">
      <c r="C115" s="24">
        <f t="shared" ca="1" si="72"/>
        <v>2022</v>
      </c>
      <c r="D115" s="16"/>
      <c r="E115" s="24" t="str">
        <f t="shared" ca="1" si="57"/>
        <v>sept</v>
      </c>
      <c r="F115" s="17"/>
      <c r="G115" s="69"/>
      <c r="H115" s="194"/>
      <c r="I115" s="69"/>
      <c r="J115" s="194"/>
      <c r="K115" s="69"/>
      <c r="M115" s="38"/>
      <c r="U115" s="80">
        <f t="shared" si="59"/>
        <v>0</v>
      </c>
      <c r="V115" s="80">
        <f t="shared" si="60"/>
        <v>0</v>
      </c>
      <c r="W115" s="80">
        <f t="shared" si="61"/>
        <v>0</v>
      </c>
      <c r="Y115" s="80">
        <f t="shared" si="62"/>
        <v>0</v>
      </c>
      <c r="Z115" s="80">
        <f t="shared" si="63"/>
        <v>0</v>
      </c>
      <c r="AA115" s="80">
        <f t="shared" si="64"/>
        <v>0</v>
      </c>
      <c r="AE115" s="75"/>
      <c r="AL115" s="44">
        <f t="shared" si="65"/>
        <v>0</v>
      </c>
      <c r="AM115" s="44">
        <f t="shared" si="55"/>
        <v>0</v>
      </c>
      <c r="AN115" s="44">
        <f t="shared" si="28"/>
        <v>0</v>
      </c>
      <c r="AO115" s="44">
        <f t="shared" si="29"/>
        <v>0</v>
      </c>
      <c r="AP115" s="44">
        <f t="shared" si="30"/>
        <v>0</v>
      </c>
      <c r="AQ115" s="45">
        <f t="shared" si="31"/>
        <v>0</v>
      </c>
      <c r="AR115" s="86" t="str">
        <f t="shared" si="32"/>
        <v/>
      </c>
      <c r="AS115" s="86" t="str">
        <f t="shared" si="33"/>
        <v/>
      </c>
      <c r="AU115" s="44">
        <f t="shared" si="34"/>
        <v>0</v>
      </c>
      <c r="AV115" s="44">
        <f t="shared" si="35"/>
        <v>0</v>
      </c>
      <c r="AW115" s="44">
        <f t="shared" si="2"/>
        <v>0</v>
      </c>
      <c r="AX115" s="44">
        <f t="shared" si="3"/>
        <v>0</v>
      </c>
      <c r="AY115" s="44">
        <f t="shared" si="4"/>
        <v>0</v>
      </c>
      <c r="AZ115" s="45">
        <f t="shared" si="36"/>
        <v>0</v>
      </c>
      <c r="BA115" s="45">
        <f t="shared" si="37"/>
        <v>0</v>
      </c>
      <c r="BB115" s="86" t="str">
        <f t="shared" si="38"/>
        <v/>
      </c>
      <c r="BE115" s="19"/>
      <c r="BF115" s="19"/>
      <c r="BG115" s="19"/>
      <c r="BH115" s="19"/>
      <c r="BI115" s="19"/>
      <c r="BJ115" s="75"/>
      <c r="BK115" s="111">
        <f t="shared" si="39"/>
        <v>0</v>
      </c>
      <c r="BL115" s="111">
        <f t="shared" si="5"/>
        <v>0</v>
      </c>
      <c r="BM115" s="111">
        <f t="shared" si="6"/>
        <v>0</v>
      </c>
      <c r="BN115" s="111">
        <f t="shared" si="7"/>
        <v>0</v>
      </c>
      <c r="BO115" s="111">
        <f t="shared" si="8"/>
        <v>0</v>
      </c>
      <c r="BP115" s="112">
        <f t="shared" si="40"/>
        <v>0</v>
      </c>
      <c r="BQ115" s="86" t="str">
        <f t="shared" si="41"/>
        <v/>
      </c>
      <c r="BS115" s="75" t="str">
        <f t="shared" ca="1" si="9"/>
        <v>okt</v>
      </c>
      <c r="BT115" s="109">
        <f t="shared" ca="1" si="42"/>
        <v>10</v>
      </c>
      <c r="BU115" s="109">
        <f t="shared" ca="1" si="10"/>
        <v>0</v>
      </c>
      <c r="BV115" s="109">
        <f t="shared" ca="1" si="43"/>
        <v>0</v>
      </c>
      <c r="BW115" s="77" t="str">
        <f t="shared" ca="1" si="11"/>
        <v>dec</v>
      </c>
      <c r="BX115" s="77">
        <f t="shared" ca="1" si="44"/>
        <v>1</v>
      </c>
      <c r="BY115" s="111">
        <f t="shared" ca="1" si="45"/>
        <v>0</v>
      </c>
      <c r="BZ115" s="111">
        <f t="shared" ca="1" si="12"/>
        <v>0</v>
      </c>
      <c r="CA115" s="111">
        <f t="shared" ca="1" si="13"/>
        <v>0</v>
      </c>
      <c r="CB115" s="111">
        <f t="shared" ca="1" si="14"/>
        <v>0</v>
      </c>
      <c r="CC115" s="111">
        <f t="shared" ca="1" si="15"/>
        <v>0</v>
      </c>
      <c r="CD115" s="113">
        <f t="shared" ca="1" si="46"/>
        <v>0</v>
      </c>
      <c r="CE115" s="136">
        <f t="shared" ca="1" si="16"/>
        <v>0</v>
      </c>
      <c r="CF115" s="137">
        <f t="shared" ca="1" si="17"/>
        <v>0</v>
      </c>
      <c r="CG115" s="137">
        <f t="shared" ca="1" si="18"/>
        <v>0</v>
      </c>
      <c r="CH115" s="137">
        <f t="shared" ca="1" si="19"/>
        <v>0</v>
      </c>
      <c r="CI115" s="137">
        <f t="shared" ca="1" si="20"/>
        <v>0</v>
      </c>
      <c r="CJ115" s="133"/>
      <c r="CK115" s="77" t="str">
        <f t="shared" ca="1" si="21"/>
        <v>dec</v>
      </c>
      <c r="CL115" s="77">
        <f t="shared" ca="1" si="22"/>
        <v>1</v>
      </c>
      <c r="CM115" s="111">
        <f t="shared" ca="1" si="56"/>
        <v>0</v>
      </c>
      <c r="CN115" s="111">
        <f t="shared" ca="1" si="48"/>
        <v>0</v>
      </c>
      <c r="CO115" s="111">
        <f t="shared" ca="1" si="49"/>
        <v>0</v>
      </c>
      <c r="CP115" s="111">
        <f t="shared" ca="1" si="50"/>
        <v>0</v>
      </c>
      <c r="CQ115" s="111">
        <f t="shared" ca="1" si="51"/>
        <v>0</v>
      </c>
      <c r="CR115" s="111">
        <f ca="1">CM115+CN115+CO115+CP115+CQ115</f>
        <v>0</v>
      </c>
      <c r="CT115" s="75"/>
      <c r="CU115" s="106" t="str">
        <f t="shared" ca="1" si="23"/>
        <v>202212</v>
      </c>
      <c r="CV115" s="106">
        <f ca="1">MATCH(Mätvärden!CU115,Normalår!$R$5:$R$200,0)-1</f>
        <v>95</v>
      </c>
      <c r="CW115" s="134">
        <f ca="1">OFFSET(Normalår!$S$5,CV115,0)</f>
        <v>0.89712180253867824</v>
      </c>
      <c r="CY115" s="111">
        <f t="shared" ca="1" si="53"/>
        <v>0</v>
      </c>
      <c r="CZ115" s="111">
        <f t="shared" ca="1" si="24"/>
        <v>0</v>
      </c>
      <c r="DA115" s="111">
        <f t="shared" ca="1" si="25"/>
        <v>0</v>
      </c>
      <c r="DB115" s="111">
        <f t="shared" ca="1" si="26"/>
        <v>0</v>
      </c>
      <c r="DC115" s="111">
        <f t="shared" ca="1" si="27"/>
        <v>0</v>
      </c>
      <c r="DD115" s="111">
        <f ca="1">CY115+CZ115+DA115+DB115+DC115</f>
        <v>0</v>
      </c>
      <c r="DF115" s="135"/>
      <c r="DH115" s="108">
        <f t="shared" ca="1" si="66"/>
        <v>0</v>
      </c>
      <c r="DI115" s="108">
        <f t="shared" ca="1" si="67"/>
        <v>0</v>
      </c>
      <c r="DJ115" s="108">
        <f t="shared" ca="1" si="68"/>
        <v>0</v>
      </c>
      <c r="DK115" s="108">
        <f t="shared" ca="1" si="69"/>
        <v>0</v>
      </c>
      <c r="DL115" s="108">
        <f t="shared" ca="1" si="70"/>
        <v>0</v>
      </c>
      <c r="DM115" s="107">
        <f t="shared" ca="1" si="71"/>
        <v>0</v>
      </c>
    </row>
    <row r="116" spans="2:133" ht="16.5" customHeight="1" thickTop="1">
      <c r="C116" s="24">
        <f t="shared" ca="1" si="72"/>
        <v>2022</v>
      </c>
      <c r="D116" s="16"/>
      <c r="E116" s="24" t="str">
        <f t="shared" ca="1" si="57"/>
        <v>okt</v>
      </c>
      <c r="F116" s="17"/>
      <c r="G116" s="69"/>
      <c r="H116" s="194"/>
      <c r="I116" s="69"/>
      <c r="J116" s="194"/>
      <c r="K116" s="69"/>
      <c r="M116" s="38"/>
      <c r="U116" s="80">
        <f t="shared" si="59"/>
        <v>0</v>
      </c>
      <c r="V116" s="80">
        <f t="shared" si="60"/>
        <v>0</v>
      </c>
      <c r="W116" s="80">
        <f t="shared" si="61"/>
        <v>0</v>
      </c>
      <c r="Y116" s="80">
        <f t="shared" si="62"/>
        <v>0</v>
      </c>
      <c r="Z116" s="80">
        <f t="shared" si="63"/>
        <v>0</v>
      </c>
      <c r="AA116" s="80">
        <f t="shared" si="64"/>
        <v>0</v>
      </c>
      <c r="AE116" s="75"/>
      <c r="AK116" s="33" t="s">
        <v>277</v>
      </c>
      <c r="AL116" s="46">
        <f>SUM(AL104:AL115)</f>
        <v>0</v>
      </c>
      <c r="AM116" s="46">
        <f t="shared" ref="AM116:AP116" si="73">SUM(AM104:AM115)</f>
        <v>0</v>
      </c>
      <c r="AN116" s="46">
        <f t="shared" si="73"/>
        <v>0</v>
      </c>
      <c r="AO116" s="46">
        <f t="shared" si="73"/>
        <v>0</v>
      </c>
      <c r="AP116" s="46">
        <f t="shared" si="73"/>
        <v>0</v>
      </c>
      <c r="AQ116" s="46">
        <f>SUM(AQ104:AQ115)</f>
        <v>0</v>
      </c>
      <c r="AR116" s="198"/>
      <c r="AS116" s="19"/>
      <c r="AT116" s="33" t="s">
        <v>277</v>
      </c>
      <c r="AU116" s="46">
        <f>SUM(AU104:AU115)</f>
        <v>0</v>
      </c>
      <c r="AV116" s="46">
        <f t="shared" ref="AV116:AY116" si="74">SUM(AV104:AV115)</f>
        <v>0</v>
      </c>
      <c r="AW116" s="46">
        <f t="shared" si="74"/>
        <v>0</v>
      </c>
      <c r="AX116" s="46">
        <f t="shared" si="74"/>
        <v>0</v>
      </c>
      <c r="AY116" s="46">
        <f t="shared" si="74"/>
        <v>0</v>
      </c>
      <c r="AZ116" s="46">
        <f>SUM(AZ104:AZ115)</f>
        <v>0</v>
      </c>
      <c r="BA116" s="46">
        <f>SUM(BA104:BA115)</f>
        <v>0</v>
      </c>
      <c r="BB116" s="19"/>
      <c r="BE116" s="19"/>
      <c r="BF116" s="19"/>
      <c r="BG116" s="19"/>
      <c r="BH116" s="19"/>
      <c r="BI116" s="19"/>
      <c r="BJ116" s="100" t="s">
        <v>278</v>
      </c>
      <c r="BK116" s="114">
        <f>SUM(BK104:BK115)</f>
        <v>0</v>
      </c>
      <c r="BL116" s="114">
        <f t="shared" ref="BL116:BO116" si="75">SUM(BL104:BL115)</f>
        <v>0</v>
      </c>
      <c r="BM116" s="114">
        <f t="shared" si="75"/>
        <v>0</v>
      </c>
      <c r="BN116" s="114">
        <f t="shared" si="75"/>
        <v>0</v>
      </c>
      <c r="BO116" s="115">
        <f t="shared" si="75"/>
        <v>0</v>
      </c>
      <c r="BP116" s="114">
        <f>SUM(BP104:BP115)</f>
        <v>0</v>
      </c>
      <c r="BQ116" s="75"/>
      <c r="BR116" s="75"/>
      <c r="BS116" s="75"/>
      <c r="BT116" s="75"/>
      <c r="BU116" s="75"/>
      <c r="BV116" s="109">
        <f ca="1">SUM(BV104:BV115)</f>
        <v>2880</v>
      </c>
      <c r="BX116" s="100" t="s">
        <v>268</v>
      </c>
      <c r="BY116" s="116">
        <f ca="1">SUM(BY104:BY115)</f>
        <v>0</v>
      </c>
      <c r="BZ116" s="116">
        <f ca="1">SUM(BZ104:BZ115)</f>
        <v>0</v>
      </c>
      <c r="CA116" s="116">
        <f ca="1">SUM(CA104:CA115)</f>
        <v>0</v>
      </c>
      <c r="CB116" s="115">
        <f t="shared" ref="CB116:CC116" ca="1" si="76">SUM(CB104:CB115)</f>
        <v>0</v>
      </c>
      <c r="CC116" s="115">
        <f t="shared" ca="1" si="76"/>
        <v>0</v>
      </c>
      <c r="CD116" s="116">
        <f ca="1">SUM(CD104:CD115)</f>
        <v>0</v>
      </c>
      <c r="CE116" s="133">
        <f ca="1">SUM(CE104:CE115)</f>
        <v>0</v>
      </c>
      <c r="CF116" s="133">
        <f t="shared" ref="CF116:CI116" ca="1" si="77">SUM(CF104:CF115)</f>
        <v>0</v>
      </c>
      <c r="CG116" s="133">
        <f t="shared" ca="1" si="77"/>
        <v>0</v>
      </c>
      <c r="CH116" s="133">
        <f t="shared" ca="1" si="77"/>
        <v>0</v>
      </c>
      <c r="CI116" s="133">
        <f t="shared" ca="1" si="77"/>
        <v>0</v>
      </c>
      <c r="CJ116" s="138"/>
      <c r="CL116" s="100" t="s">
        <v>268</v>
      </c>
      <c r="CM116" s="116">
        <f ca="1">SUM(CM104:CM115)</f>
        <v>0</v>
      </c>
      <c r="CN116" s="116">
        <f t="shared" ref="CN116:CQ116" ca="1" si="78">SUM(CN104:CN115)</f>
        <v>0</v>
      </c>
      <c r="CO116" s="116">
        <f t="shared" ca="1" si="78"/>
        <v>0</v>
      </c>
      <c r="CP116" s="116">
        <f t="shared" ca="1" si="78"/>
        <v>0</v>
      </c>
      <c r="CQ116" s="116">
        <f t="shared" ca="1" si="78"/>
        <v>0</v>
      </c>
      <c r="CR116" s="116">
        <f ca="1">SUM(CR104:CR115)</f>
        <v>0</v>
      </c>
      <c r="CT116" s="75"/>
      <c r="CU116" s="75"/>
      <c r="CV116" s="75"/>
      <c r="CW116" s="139"/>
      <c r="CX116" s="100" t="s">
        <v>268</v>
      </c>
      <c r="CY116" s="114">
        <f ca="1">SUM(CY104:CY115)</f>
        <v>0</v>
      </c>
      <c r="CZ116" s="114">
        <f t="shared" ref="CZ116:DC116" ca="1" si="79">SUM(CZ104:CZ115)</f>
        <v>0</v>
      </c>
      <c r="DA116" s="114">
        <f t="shared" ca="1" si="79"/>
        <v>0</v>
      </c>
      <c r="DB116" s="114">
        <f t="shared" ca="1" si="79"/>
        <v>0</v>
      </c>
      <c r="DC116" s="114">
        <f t="shared" ca="1" si="79"/>
        <v>0</v>
      </c>
      <c r="DD116" s="114">
        <f ca="1">SUM(DD104:DD115)</f>
        <v>0</v>
      </c>
      <c r="DF116" s="135"/>
      <c r="DH116" s="108">
        <f t="shared" ca="1" si="66"/>
        <v>0</v>
      </c>
      <c r="DI116" s="108">
        <f t="shared" ca="1" si="67"/>
        <v>0</v>
      </c>
      <c r="DJ116" s="108">
        <f t="shared" ca="1" si="68"/>
        <v>0</v>
      </c>
      <c r="DK116" s="108">
        <f t="shared" ca="1" si="69"/>
        <v>0</v>
      </c>
      <c r="DL116" s="108">
        <f t="shared" ca="1" si="70"/>
        <v>0</v>
      </c>
      <c r="DM116" s="107">
        <f t="shared" ca="1" si="71"/>
        <v>0</v>
      </c>
    </row>
    <row r="117" spans="2:133" ht="16.5" customHeight="1">
      <c r="C117" s="24">
        <f t="shared" ca="1" si="72"/>
        <v>2022</v>
      </c>
      <c r="D117" s="16"/>
      <c r="E117" s="24" t="str">
        <f t="shared" ca="1" si="57"/>
        <v>nov</v>
      </c>
      <c r="F117" s="17"/>
      <c r="G117" s="69"/>
      <c r="H117" s="194"/>
      <c r="I117" s="69"/>
      <c r="J117" s="194"/>
      <c r="K117" s="69"/>
      <c r="M117" s="38"/>
      <c r="U117" s="80">
        <f t="shared" si="59"/>
        <v>0</v>
      </c>
      <c r="V117" s="80">
        <f t="shared" si="60"/>
        <v>0</v>
      </c>
      <c r="W117" s="80">
        <f t="shared" si="61"/>
        <v>0</v>
      </c>
      <c r="Y117" s="80">
        <f t="shared" si="62"/>
        <v>0</v>
      </c>
      <c r="Z117" s="80">
        <f t="shared" si="63"/>
        <v>0</v>
      </c>
      <c r="AA117" s="80">
        <f t="shared" si="64"/>
        <v>0</v>
      </c>
      <c r="AE117" s="75"/>
      <c r="AK117" s="33" t="s">
        <v>279</v>
      </c>
      <c r="AL117" s="46">
        <f>IF($C$31=$AL$103,Y119*$C$32,0)+IF($E$31=$AL$103,Z119*$E$32,0)+IF($G$31=$AL$103,AA119*$G$32,0)</f>
        <v>0</v>
      </c>
      <c r="AM117" s="46">
        <f>IF(OR($C$31="El-panna",$C$31="Värmepump"),Y119*$C$32,0)+IF(OR($E$31="El-panna",$E$31="Värmepump"),Z119*$E$32,0)+IF(OR($G$31="El-panna",$G$31="Värmepump"),AA119*$G$32,0)</f>
        <v>0</v>
      </c>
      <c r="AN117" s="47">
        <f>IF(OR($C$31="Flispanna",$C$31="Pelletspanna",$C$31="Vedpanna"),Y119*$C$32,0)+IF(OR($E$31="Flispanna",$E$31="Pelletspanna",$E$31="Vedpanna"),Z119*$E$32,0)+IF(OR($G$31="Flispanna",$G$31="Pelletspanna",$G$31="Vedpanna"),AA119*$G$32,0)</f>
        <v>0</v>
      </c>
      <c r="AO117" s="47">
        <f>IF($C$31="Gaspanna",Y119*$C$32,0)+IF($E$31="Gaspanna",Z119*$E$32,0)+IF($G$31="Gaspanna",AA119*$G$32,0)</f>
        <v>0</v>
      </c>
      <c r="AP117" s="47">
        <f>IF($C$31="Oljepanna",Y119*$C$32,0)+IF($E$31="Oljepanna",Z119*$E$32,0)+IF($G$31="Oljepanna",AA119*$G$32,0)</f>
        <v>0</v>
      </c>
      <c r="AQ117" s="46">
        <f>SUM(AL117:AP117)</f>
        <v>0</v>
      </c>
      <c r="AR117" s="198"/>
      <c r="AS117" s="19"/>
      <c r="AT117" s="33" t="s">
        <v>279</v>
      </c>
      <c r="AU117" s="46">
        <f>AL117+AV139</f>
        <v>0</v>
      </c>
      <c r="AV117" s="46">
        <f>AM117+AW139</f>
        <v>0</v>
      </c>
      <c r="AW117" s="46">
        <f>AN117+AX139</f>
        <v>0</v>
      </c>
      <c r="AX117" s="46">
        <f>AO117+AY139</f>
        <v>0</v>
      </c>
      <c r="AY117" s="46">
        <f>AP117+AZ139</f>
        <v>0</v>
      </c>
      <c r="AZ117" s="46">
        <f>SUM(AU117:AY117)</f>
        <v>0</v>
      </c>
      <c r="BB117" s="19"/>
      <c r="BE117" s="19"/>
      <c r="BF117" s="19"/>
      <c r="BG117" s="19"/>
      <c r="BH117" s="19"/>
      <c r="BI117" s="19"/>
      <c r="BQ117" s="75"/>
      <c r="BR117" s="75"/>
      <c r="BS117" s="75"/>
      <c r="BT117" s="75"/>
      <c r="BU117" s="75"/>
      <c r="BV117" s="75"/>
      <c r="BX117" s="100" t="s">
        <v>280</v>
      </c>
      <c r="BY117" s="117">
        <f ca="1">IF($CD$116&gt;0,BY116/$CD$116,0)</f>
        <v>0</v>
      </c>
      <c r="BZ117" s="117">
        <f t="shared" ref="BZ117:CB117" ca="1" si="80">IF($CD$116&gt;0,BZ116/$CD$116,0)</f>
        <v>0</v>
      </c>
      <c r="CA117" s="117">
        <f t="shared" ca="1" si="80"/>
        <v>0</v>
      </c>
      <c r="CB117" s="117">
        <f t="shared" ca="1" si="80"/>
        <v>0</v>
      </c>
      <c r="CC117" s="117">
        <f ca="1">IF($CD$116&gt;0,CC116/$CD$116,0)</f>
        <v>0</v>
      </c>
      <c r="CL117" s="100" t="s">
        <v>280</v>
      </c>
      <c r="CM117" s="117">
        <f ca="1">IF($CR$116&gt;0,CM116/$CR$116,0)</f>
        <v>0</v>
      </c>
      <c r="CN117" s="117">
        <f t="shared" ref="CN117:CQ117" ca="1" si="81">IF($CR$116&gt;0,CN116/$CR$116,0)</f>
        <v>0</v>
      </c>
      <c r="CO117" s="117">
        <f t="shared" ca="1" si="81"/>
        <v>0</v>
      </c>
      <c r="CP117" s="117">
        <f t="shared" ca="1" si="81"/>
        <v>0</v>
      </c>
      <c r="CQ117" s="117">
        <f t="shared" ca="1" si="81"/>
        <v>0</v>
      </c>
      <c r="CS117" s="140" t="s">
        <v>281</v>
      </c>
      <c r="CT117" s="75"/>
      <c r="CU117" s="75"/>
      <c r="CV117" s="75"/>
      <c r="CW117" s="75"/>
      <c r="CX117" s="100" t="s">
        <v>280</v>
      </c>
      <c r="CY117" s="117">
        <f ca="1">IF(DD116&gt;0,CY116/$DD$116,0)</f>
        <v>0</v>
      </c>
      <c r="CZ117" s="117">
        <f t="shared" ref="CZ117:DC117" si="82">IF(DE116&gt;0,CZ116/$DD$116,0)</f>
        <v>0</v>
      </c>
      <c r="DA117" s="117">
        <f t="shared" si="82"/>
        <v>0</v>
      </c>
      <c r="DB117" s="117">
        <f t="shared" si="82"/>
        <v>0</v>
      </c>
      <c r="DC117" s="117">
        <f t="shared" ca="1" si="82"/>
        <v>0</v>
      </c>
      <c r="DF117" s="135"/>
      <c r="DH117" s="108">
        <f t="shared" ca="1" si="66"/>
        <v>0</v>
      </c>
      <c r="DI117" s="108">
        <f t="shared" ca="1" si="67"/>
        <v>0</v>
      </c>
      <c r="DJ117" s="108">
        <f t="shared" ca="1" si="68"/>
        <v>0</v>
      </c>
      <c r="DK117" s="108">
        <f t="shared" ca="1" si="69"/>
        <v>0</v>
      </c>
      <c r="DL117" s="108">
        <f t="shared" ca="1" si="70"/>
        <v>0</v>
      </c>
      <c r="DM117" s="107">
        <f t="shared" ca="1" si="71"/>
        <v>0</v>
      </c>
      <c r="EC117" s="77" t="str">
        <f ca="1">E146</f>
        <v>jan</v>
      </c>
    </row>
    <row r="118" spans="2:133" ht="18" customHeight="1" thickBot="1">
      <c r="C118" s="24">
        <f t="shared" ca="1" si="72"/>
        <v>2022</v>
      </c>
      <c r="D118" s="16"/>
      <c r="E118" s="24" t="str">
        <f t="shared" ca="1" si="57"/>
        <v>dec</v>
      </c>
      <c r="F118" s="17"/>
      <c r="G118" s="69"/>
      <c r="H118" s="194"/>
      <c r="I118" s="69"/>
      <c r="J118" s="194"/>
      <c r="K118" s="69"/>
      <c r="M118" s="38"/>
      <c r="U118" s="87">
        <f t="shared" si="59"/>
        <v>0</v>
      </c>
      <c r="V118" s="87">
        <f t="shared" si="60"/>
        <v>0</v>
      </c>
      <c r="W118" s="87">
        <f t="shared" si="61"/>
        <v>0</v>
      </c>
      <c r="Y118" s="87">
        <f t="shared" si="62"/>
        <v>0</v>
      </c>
      <c r="Z118" s="87">
        <f t="shared" si="63"/>
        <v>0</v>
      </c>
      <c r="AA118" s="87">
        <f t="shared" si="64"/>
        <v>0</v>
      </c>
      <c r="AE118" s="75"/>
      <c r="AK118" s="65" t="s">
        <v>282</v>
      </c>
      <c r="AL118" s="96">
        <f>IF($AQ$117&gt;0,AL117/$AQ$117,0)</f>
        <v>0</v>
      </c>
      <c r="AM118" s="96">
        <f t="shared" ref="AM118:AP118" si="83">IF($AQ$117&gt;0,AM117/$AQ$117,0)</f>
        <v>0</v>
      </c>
      <c r="AN118" s="96">
        <f t="shared" si="83"/>
        <v>0</v>
      </c>
      <c r="AO118" s="96">
        <f t="shared" si="83"/>
        <v>0</v>
      </c>
      <c r="AP118" s="96">
        <f t="shared" si="83"/>
        <v>0</v>
      </c>
      <c r="AR118" s="198"/>
      <c r="AS118" s="19"/>
      <c r="AT118" s="65" t="s">
        <v>282</v>
      </c>
      <c r="AU118" s="96">
        <f>IF($AZ$117&gt;0,AU117/$AZ$117,0)</f>
        <v>0</v>
      </c>
      <c r="AV118" s="96">
        <f t="shared" ref="AV118:AY118" si="84">IF($AZ$117&gt;0,AV117/$AZ$117,0)</f>
        <v>0</v>
      </c>
      <c r="AW118" s="96">
        <f t="shared" si="84"/>
        <v>0</v>
      </c>
      <c r="AX118" s="96">
        <f t="shared" si="84"/>
        <v>0</v>
      </c>
      <c r="AY118" s="96">
        <f t="shared" si="84"/>
        <v>0</v>
      </c>
      <c r="BB118" s="19"/>
      <c r="BC118" s="19"/>
      <c r="BD118" s="19"/>
      <c r="BE118" s="19"/>
      <c r="BF118" s="19"/>
      <c r="BG118" s="19"/>
      <c r="BH118" s="19"/>
      <c r="BI118" s="19"/>
      <c r="BQ118" s="75"/>
      <c r="BR118" s="75"/>
      <c r="BS118" s="75"/>
      <c r="BT118" s="75"/>
      <c r="BU118" s="75"/>
      <c r="BV118" s="75"/>
      <c r="BY118" s="109"/>
      <c r="CL118" s="100" t="s">
        <v>283</v>
      </c>
      <c r="CM118" s="103">
        <f ca="1">CM116-CM101</f>
        <v>0</v>
      </c>
      <c r="CN118" s="103">
        <f ca="1">CN116-CN101</f>
        <v>0</v>
      </c>
      <c r="CO118" s="103">
        <f t="shared" ref="CO118:CQ118" ca="1" si="85">CO116-CO101</f>
        <v>0</v>
      </c>
      <c r="CP118" s="103">
        <f t="shared" ca="1" si="85"/>
        <v>0</v>
      </c>
      <c r="CQ118" s="103">
        <f t="shared" ca="1" si="85"/>
        <v>0</v>
      </c>
      <c r="CR118" s="103">
        <f ca="1">SUM(CM118:CQ118)</f>
        <v>0</v>
      </c>
      <c r="CS118" s="141">
        <f ca="1">CR116-CR118</f>
        <v>0</v>
      </c>
      <c r="CT118" s="103"/>
      <c r="DF118" s="135"/>
      <c r="DH118" s="112">
        <f t="shared" ca="1" si="66"/>
        <v>0</v>
      </c>
      <c r="DI118" s="112">
        <f t="shared" ca="1" si="67"/>
        <v>0</v>
      </c>
      <c r="DJ118" s="112">
        <f t="shared" ca="1" si="68"/>
        <v>0</v>
      </c>
      <c r="DK118" s="112">
        <f t="shared" ca="1" si="69"/>
        <v>0</v>
      </c>
      <c r="DL118" s="112">
        <f t="shared" ca="1" si="70"/>
        <v>0</v>
      </c>
      <c r="DM118" s="111">
        <f ca="1">DH118+DI118+DJ118+DK118+DL118</f>
        <v>0</v>
      </c>
      <c r="EC118" s="77">
        <f ca="1">MATCH(EC117,EC85:EC96,0)</f>
        <v>1</v>
      </c>
    </row>
    <row r="119" spans="2:133" ht="15.75" customHeight="1" thickTop="1">
      <c r="C119" s="38"/>
      <c r="D119" s="16"/>
      <c r="E119" s="38"/>
      <c r="F119" s="17"/>
      <c r="G119" s="38"/>
      <c r="I119" s="38"/>
      <c r="K119" s="38"/>
      <c r="M119" s="38"/>
      <c r="T119" s="89" t="s">
        <v>284</v>
      </c>
      <c r="U119" s="81">
        <f>SUM(U107:U118)</f>
        <v>0</v>
      </c>
      <c r="V119" s="81">
        <f>SUM(V107:V118)</f>
        <v>0</v>
      </c>
      <c r="W119" s="81">
        <f>SUM(W107:W118)</f>
        <v>0</v>
      </c>
      <c r="Y119" s="80">
        <f t="shared" ref="Y119" si="86">IF($C$28="Energi inkl. tappvarmvatten",U119-U139,U119)</f>
        <v>0</v>
      </c>
      <c r="Z119" s="81">
        <f>SUM(Z107:Z118)</f>
        <v>0</v>
      </c>
      <c r="AA119" s="81">
        <f>SUM(AA107:AA118)</f>
        <v>0</v>
      </c>
      <c r="AE119" s="75"/>
      <c r="AK119" s="33" t="s">
        <v>285</v>
      </c>
      <c r="AL119" s="39">
        <f>(AL117-$AQ$196*AL118)</f>
        <v>0</v>
      </c>
      <c r="AM119" s="39">
        <f>(AM117-$AQ$196*AM118)</f>
        <v>0</v>
      </c>
      <c r="AN119" s="39">
        <f>(AN117-$AQ$196*AN118)</f>
        <v>0</v>
      </c>
      <c r="AO119" s="39">
        <f>(AO117-$AQ$196*AO118)</f>
        <v>0</v>
      </c>
      <c r="AP119" s="39">
        <f>(AP117-$AQ$196*AP118)</f>
        <v>0</v>
      </c>
      <c r="AQ119" s="39">
        <f>SUM(AL119:AP119)</f>
        <v>0</v>
      </c>
      <c r="AR119" s="198"/>
      <c r="AT119" s="33" t="s">
        <v>285</v>
      </c>
      <c r="AU119" s="39">
        <f>(AU117-$AQ$196*AU118)</f>
        <v>0</v>
      </c>
      <c r="AV119" s="39">
        <f>(AV117-$AQ$196*AV118)</f>
        <v>0</v>
      </c>
      <c r="AW119" s="39">
        <f>(AW117-$AQ$196*AW118)</f>
        <v>0</v>
      </c>
      <c r="AX119" s="39">
        <f>(AX117-$AQ$196*AX118)</f>
        <v>0</v>
      </c>
      <c r="AY119" s="39">
        <f>(AY117-$AQ$196*AY118)</f>
        <v>0</v>
      </c>
      <c r="AZ119" s="39">
        <f>SUM(AU119:AY119)</f>
        <v>0</v>
      </c>
      <c r="BB119" s="19"/>
      <c r="BC119" s="19"/>
      <c r="BD119" s="19"/>
      <c r="BE119" s="19"/>
      <c r="BF119" s="19"/>
      <c r="BG119" s="19"/>
      <c r="BH119" s="19"/>
      <c r="BI119" s="19"/>
      <c r="BQ119" s="75"/>
      <c r="CT119" s="75"/>
      <c r="DF119" s="135"/>
      <c r="DG119" s="100" t="s">
        <v>277</v>
      </c>
      <c r="DH119" s="121">
        <f ca="1">SUM(DH107:DH118)</f>
        <v>0</v>
      </c>
      <c r="DI119" s="121">
        <f ca="1">SUM(DI107:DI118)</f>
        <v>0</v>
      </c>
      <c r="DJ119" s="121">
        <f t="shared" ref="DJ119:DM119" ca="1" si="87">SUM(DJ107:DJ118)</f>
        <v>0</v>
      </c>
      <c r="DK119" s="121">
        <f t="shared" ca="1" si="87"/>
        <v>0</v>
      </c>
      <c r="DL119" s="121">
        <f ca="1">SUM(DL107:DL118)</f>
        <v>0</v>
      </c>
      <c r="DM119" s="121">
        <f t="shared" ca="1" si="87"/>
        <v>0</v>
      </c>
    </row>
    <row r="120" spans="2:133" ht="16.5" customHeight="1">
      <c r="C120" s="38"/>
      <c r="D120" s="16"/>
      <c r="E120" s="183" t="str">
        <f>IF(OR(AR104="Fel i indata",AR105="Fel i indata",AR106="Fel i indata",AR107="Fel i indata",AR108="Fel i indata",AR109="Fel i indata",AR110="Fel i indata",AR111="Fel i indata",AR112="Fel i indata",AR113="Fel i indata",AR114="Fel i indata",AR115="Fel i indata"),"Fel i indata","")</f>
        <v/>
      </c>
      <c r="F120" s="17"/>
      <c r="G120" s="17" t="str">
        <f>IF(E120="Fel i indata","OBS! Se över din indata, energi för uppvärmning blir negativ efter avdrag för varmvatten","")</f>
        <v/>
      </c>
      <c r="I120" s="38"/>
      <c r="K120" s="38"/>
      <c r="M120" s="38"/>
      <c r="T120" s="81"/>
      <c r="V120" s="75"/>
      <c r="W120" s="81"/>
      <c r="Z120" s="81"/>
      <c r="AE120" s="75"/>
      <c r="AK120" s="33" t="s">
        <v>286</v>
      </c>
      <c r="AL120" s="39">
        <f>(AL119-($AT$196+$AV$196)*AL118)</f>
        <v>0</v>
      </c>
      <c r="AM120" s="39">
        <f>(AM119-($AT$196+$AV$196)*AM118)</f>
        <v>0</v>
      </c>
      <c r="AN120" s="39">
        <f>(AN119-($AT$196+$AV$196)*AN118)</f>
        <v>0</v>
      </c>
      <c r="AO120" s="39">
        <f>(AO119-($AT$196+$AV$196)*AO118)</f>
        <v>0</v>
      </c>
      <c r="AP120" s="39">
        <f>(AP119-($AT$196+$AV$196)*AP118)</f>
        <v>0</v>
      </c>
      <c r="AQ120" s="46">
        <f>SUM(AL120:AP120)</f>
        <v>0</v>
      </c>
      <c r="AR120" s="198"/>
      <c r="AT120" s="33" t="s">
        <v>286</v>
      </c>
      <c r="AU120" s="39">
        <f>(AU119-($AT$196+$AV$196)*AU118)</f>
        <v>0</v>
      </c>
      <c r="AV120" s="39">
        <f>(AV119-($AT$196+$AV$196)*AV118)</f>
        <v>0</v>
      </c>
      <c r="AW120" s="39">
        <f>(AW119-($AT$196+$AV$196)*AW118)</f>
        <v>0</v>
      </c>
      <c r="AX120" s="39">
        <f>(AX119-($AT$196+$AV$196)*AX118)</f>
        <v>0</v>
      </c>
      <c r="AY120" s="39">
        <f>(AY119-($AT$196+$AV$196)*AY118)</f>
        <v>0</v>
      </c>
      <c r="AZ120" s="46">
        <f t="shared" ref="AZ120:AZ121" si="88">SUM(AU120:AY120)</f>
        <v>0</v>
      </c>
      <c r="BB120" s="19"/>
      <c r="BC120" s="19"/>
      <c r="BD120" s="19"/>
      <c r="BE120" s="19"/>
      <c r="BF120" s="19"/>
      <c r="BG120" s="19"/>
      <c r="BH120" s="19"/>
      <c r="BI120" s="19"/>
      <c r="BJ120" s="75"/>
      <c r="BK120" s="75"/>
      <c r="BL120" s="75"/>
      <c r="BM120" s="75"/>
      <c r="BN120" s="75"/>
      <c r="BO120" s="75"/>
      <c r="BP120" s="75"/>
      <c r="BQ120" s="75"/>
      <c r="CT120" s="140"/>
      <c r="DF120" s="75"/>
      <c r="DG120" s="100" t="s">
        <v>279</v>
      </c>
      <c r="DH120" s="108">
        <f ca="1">IF(DH119&gt;0,DH119*(AL117/AL116),0)</f>
        <v>0</v>
      </c>
      <c r="DI120" s="108">
        <f ca="1">IF(DI119&gt;0,DI119*(AM117/AM116),0)</f>
        <v>0</v>
      </c>
      <c r="DJ120" s="108">
        <f ca="1">IF(DJ119&gt;0,DJ119*(AN117/AN116),0)</f>
        <v>0</v>
      </c>
      <c r="DK120" s="108">
        <f ca="1">IF(DK119&gt;0,DK119*(AO117/AO116),0)</f>
        <v>0</v>
      </c>
      <c r="DL120" s="108">
        <f ca="1">IF(DL119&gt;0,DL119*(AP117/AP116),0)</f>
        <v>0</v>
      </c>
      <c r="DM120" s="108">
        <f ca="1">SUM(DH120:DL120)</f>
        <v>0</v>
      </c>
    </row>
    <row r="121" spans="2:133" ht="16.5" customHeight="1" thickBot="1">
      <c r="C121" s="38"/>
      <c r="D121" s="16"/>
      <c r="E121" s="38"/>
      <c r="F121" s="17"/>
      <c r="G121" s="38"/>
      <c r="I121" s="38"/>
      <c r="K121" s="38"/>
      <c r="M121" s="38"/>
      <c r="S121" s="19"/>
      <c r="T121" s="81"/>
      <c r="Z121" s="81"/>
      <c r="AE121" s="75"/>
      <c r="AK121" s="33" t="s">
        <v>277</v>
      </c>
      <c r="AL121" s="39">
        <f>IF(AL118&gt;0,AL120/(AL117/AL116),0)</f>
        <v>0</v>
      </c>
      <c r="AM121" s="39">
        <f>IF(AM118&gt;0,AM120/(AM117/AM116),0)</f>
        <v>0</v>
      </c>
      <c r="AN121" s="39">
        <f>IF(AN118&gt;0,AN120/(AN117/AN116),0)</f>
        <v>0</v>
      </c>
      <c r="AO121" s="39">
        <f>IF(AO118&gt;0,AO120/(AO117/AO116),0)</f>
        <v>0</v>
      </c>
      <c r="AP121" s="39">
        <f>IF(AP118&gt;0,AP120/(AP117/AP116),0)</f>
        <v>0</v>
      </c>
      <c r="AQ121" s="48">
        <f>SUM(AL121:AP121)</f>
        <v>0</v>
      </c>
      <c r="AR121" s="198"/>
      <c r="AT121" s="33" t="s">
        <v>277</v>
      </c>
      <c r="AU121" s="39">
        <f>IF(AU118&gt;0,AU120/(AU117/AU116),0)</f>
        <v>0</v>
      </c>
      <c r="AV121" s="39">
        <f t="shared" ref="AV121:AY121" si="89">IF(AV118&gt;0,AV120/(AV117/AV116),0)</f>
        <v>0</v>
      </c>
      <c r="AW121" s="39">
        <f t="shared" si="89"/>
        <v>0</v>
      </c>
      <c r="AX121" s="39">
        <f t="shared" si="89"/>
        <v>0</v>
      </c>
      <c r="AY121" s="39">
        <f t="shared" si="89"/>
        <v>0</v>
      </c>
      <c r="AZ121" s="48">
        <f t="shared" si="88"/>
        <v>0</v>
      </c>
      <c r="BA121" s="19"/>
      <c r="BB121" s="19"/>
      <c r="BC121" s="19"/>
      <c r="BD121" s="19"/>
      <c r="BE121" s="19"/>
      <c r="BF121" s="19"/>
      <c r="BG121" s="19"/>
      <c r="BH121" s="19"/>
      <c r="BI121" s="19"/>
      <c r="BJ121" s="75"/>
      <c r="BK121" s="75"/>
      <c r="BL121" s="75"/>
      <c r="BM121" s="75"/>
      <c r="BN121" s="75"/>
      <c r="BO121" s="75"/>
      <c r="BP121" s="75"/>
      <c r="BQ121" s="75"/>
      <c r="CT121" s="141"/>
      <c r="DF121" s="75"/>
      <c r="DG121" s="100" t="s">
        <v>287</v>
      </c>
      <c r="DH121" s="108">
        <f ca="1">DH120+AV139</f>
        <v>0</v>
      </c>
      <c r="DI121" s="108">
        <f ca="1">DI120+AW139</f>
        <v>0</v>
      </c>
      <c r="DJ121" s="108">
        <f ca="1">DJ120+AX139</f>
        <v>0</v>
      </c>
      <c r="DK121" s="108">
        <f ca="1">DK120+AY139</f>
        <v>0</v>
      </c>
      <c r="DL121" s="108">
        <f ca="1">DL120+AZ139</f>
        <v>0</v>
      </c>
      <c r="DM121" s="108">
        <f ca="1">SUM(DH121:DL121)</f>
        <v>0</v>
      </c>
      <c r="EC121" s="77" t="str">
        <f ca="1">E164</f>
        <v>jan</v>
      </c>
    </row>
    <row r="122" spans="2:133" ht="15.75" customHeight="1" thickBot="1">
      <c r="B122" s="18" t="str">
        <f>IF(AND($C$38="Mäts separat",$C$36="Energi till tappvarmvatten"),"UPPMÄTT ENERGI FÖR TAPPVARMVATTEN OCH VVC-FÖRLUSTER","UPPMÄTT ENERGI FÖR TAPPVARMVATTEN")</f>
        <v>UPPMÄTT ENERGI FÖR TAPPVARMVATTEN</v>
      </c>
      <c r="C122" s="38"/>
      <c r="D122" s="16"/>
      <c r="E122" s="38"/>
      <c r="F122" s="17"/>
      <c r="G122" s="30" t="str">
        <f>IF(B122="UPPMÄTT ENERGI FÖR TAPPVARMVATTEN OCH VVC-FÖRLUSTER","TAPPVARMVATTEN","")</f>
        <v/>
      </c>
      <c r="I122" s="38"/>
      <c r="K122" s="38"/>
      <c r="M122" s="38"/>
      <c r="O122" s="18" t="str">
        <f>IF(B122="UPPMÄTT ENERGI FÖR TAPPVARMVATTEN OCH VVC-FÖRLUSTER","FÖRLUSTER FÖR VARMVATTENCIRKULATION (VVC-FÖRLUSTER)","")</f>
        <v/>
      </c>
      <c r="Q122" s="19"/>
      <c r="S122" s="21"/>
      <c r="U122" s="99" t="s">
        <v>288</v>
      </c>
      <c r="AE122" s="75"/>
      <c r="AK122" s="33" t="s">
        <v>289</v>
      </c>
      <c r="AL122" s="52">
        <f>AL121</f>
        <v>0</v>
      </c>
      <c r="AM122" s="39">
        <f>AM121-$AM$196</f>
        <v>0</v>
      </c>
      <c r="AN122" s="98">
        <f>AN121</f>
        <v>0</v>
      </c>
      <c r="AO122" s="39">
        <f t="shared" ref="AO122:AP122" si="90">AO121</f>
        <v>0</v>
      </c>
      <c r="AP122" s="52">
        <f t="shared" si="90"/>
        <v>0</v>
      </c>
      <c r="AQ122" s="39">
        <f>SUM(AL122:AP122)</f>
        <v>0</v>
      </c>
      <c r="AR122" s="198"/>
      <c r="AT122" s="33" t="s">
        <v>289</v>
      </c>
      <c r="AU122" s="52">
        <f>AU121</f>
        <v>0</v>
      </c>
      <c r="AV122" s="39">
        <f>AV121-$AM$196</f>
        <v>0</v>
      </c>
      <c r="AW122" s="98">
        <f>AW121</f>
        <v>0</v>
      </c>
      <c r="AX122" s="39">
        <f t="shared" ref="AX122:AY122" si="91">AX121</f>
        <v>0</v>
      </c>
      <c r="AY122" s="39">
        <f t="shared" si="91"/>
        <v>0</v>
      </c>
      <c r="AZ122" s="200">
        <f>SUM(AU122:AY122)</f>
        <v>0</v>
      </c>
      <c r="BA122" s="19"/>
      <c r="BB122" s="19"/>
      <c r="BC122" s="19"/>
      <c r="BD122" s="19"/>
      <c r="BE122" s="19"/>
      <c r="BF122" s="19"/>
      <c r="BG122" s="19"/>
      <c r="BH122" s="19"/>
      <c r="BI122" s="19"/>
      <c r="DF122" s="75"/>
      <c r="DG122" s="100" t="s">
        <v>282</v>
      </c>
      <c r="DH122" s="108">
        <f ca="1">IF(DM121&gt;0,DH121/$DM$121,0)</f>
        <v>0</v>
      </c>
      <c r="DI122" s="108">
        <f t="shared" ref="DI122:DL122" si="92">IF(DN121&gt;0,DI121/$DM$121,0)</f>
        <v>0</v>
      </c>
      <c r="DJ122" s="108">
        <f t="shared" si="92"/>
        <v>0</v>
      </c>
      <c r="DK122" s="108">
        <f t="shared" si="92"/>
        <v>0</v>
      </c>
      <c r="DL122" s="108">
        <f t="shared" si="92"/>
        <v>0</v>
      </c>
      <c r="DM122" s="142"/>
      <c r="EC122" s="77">
        <f ca="1">MATCH(EC121,EC85:EC96,0)</f>
        <v>1</v>
      </c>
    </row>
    <row r="123" spans="2:133" ht="16.5" customHeight="1">
      <c r="B123" s="17" t="str">
        <f>IF(AND($C$38="Mäts separat",$C$36="Energi till tappvarmvatten"),"(Uppmätta VVC-förluster ska matas in i tabellen till höger)","")</f>
        <v/>
      </c>
      <c r="C123" s="38"/>
      <c r="D123" s="16"/>
      <c r="E123" s="38"/>
      <c r="F123" s="17"/>
      <c r="G123" s="38"/>
      <c r="I123" s="38"/>
      <c r="K123" s="38"/>
      <c r="M123" s="38"/>
      <c r="U123" s="78" t="s">
        <v>290</v>
      </c>
      <c r="Y123" s="90" t="s">
        <v>291</v>
      </c>
      <c r="Z123" s="81"/>
      <c r="AC123" s="78" t="s">
        <v>292</v>
      </c>
      <c r="AE123" s="75"/>
      <c r="AG123" s="78" t="s">
        <v>293</v>
      </c>
      <c r="AR123" s="264" t="s">
        <v>257</v>
      </c>
      <c r="AY123" s="19"/>
      <c r="AZ123" s="19"/>
      <c r="BA123" s="19"/>
      <c r="BB123" s="19"/>
      <c r="BC123" s="19"/>
      <c r="BD123" s="19"/>
      <c r="BE123" s="19"/>
      <c r="BF123" s="19"/>
      <c r="BG123" s="19"/>
      <c r="BH123" s="19"/>
      <c r="BI123" s="19"/>
      <c r="DG123" s="100" t="s">
        <v>285</v>
      </c>
      <c r="DH123" s="108">
        <f ca="1">(DH121-$AQ$196*DH122)</f>
        <v>0</v>
      </c>
      <c r="DI123" s="108">
        <f t="shared" ref="DI123:DL123" ca="1" si="93">(DI121-$AQ$196*DI122)</f>
        <v>0</v>
      </c>
      <c r="DJ123" s="108">
        <f t="shared" ca="1" si="93"/>
        <v>0</v>
      </c>
      <c r="DK123" s="108">
        <f t="shared" ca="1" si="93"/>
        <v>0</v>
      </c>
      <c r="DL123" s="108">
        <f t="shared" ca="1" si="93"/>
        <v>0</v>
      </c>
      <c r="DM123" s="108">
        <f ca="1">SUM(DH123:DL123)</f>
        <v>0</v>
      </c>
    </row>
    <row r="124" spans="2:133" ht="16.5" customHeight="1">
      <c r="D124" s="16"/>
      <c r="F124" s="17"/>
      <c r="G124" s="30" t="str">
        <f>IF(C36="Energi till tappvarmvatten",C43,"")</f>
        <v/>
      </c>
      <c r="I124" s="30" t="str">
        <f>E43</f>
        <v>El-panna</v>
      </c>
      <c r="K124" s="30" t="str">
        <f>G43</f>
        <v>Värmepump</v>
      </c>
      <c r="O124" s="30" t="str">
        <f>C43</f>
        <v>Fjärrvärme</v>
      </c>
      <c r="Q124" s="30" t="str">
        <f>E43</f>
        <v>El-panna</v>
      </c>
      <c r="S124" s="30" t="str">
        <f>G43</f>
        <v>Värmepump</v>
      </c>
      <c r="U124" s="83" t="str">
        <f>G124</f>
        <v/>
      </c>
      <c r="V124" s="83"/>
      <c r="W124" s="83"/>
      <c r="Y124" s="83" t="s">
        <v>101</v>
      </c>
      <c r="Z124" s="83" t="s">
        <v>102</v>
      </c>
      <c r="AA124" s="83" t="s">
        <v>103</v>
      </c>
      <c r="AC124" s="83" t="s">
        <v>101</v>
      </c>
      <c r="AD124" s="83" t="s">
        <v>102</v>
      </c>
      <c r="AE124" s="83" t="s">
        <v>103</v>
      </c>
      <c r="AG124" s="83" t="s">
        <v>101</v>
      </c>
      <c r="AH124" s="83" t="s">
        <v>102</v>
      </c>
      <c r="AI124" s="83" t="s">
        <v>103</v>
      </c>
      <c r="AL124" s="18" t="s">
        <v>294</v>
      </c>
      <c r="AR124" s="264"/>
      <c r="AV124" s="18" t="s">
        <v>295</v>
      </c>
      <c r="AW124" s="19"/>
      <c r="AX124" s="19"/>
      <c r="AY124" s="19"/>
      <c r="AZ124" s="19"/>
      <c r="BK124" s="74" t="s">
        <v>296</v>
      </c>
      <c r="DG124" s="100" t="s">
        <v>297</v>
      </c>
      <c r="DH124" s="114">
        <f ca="1">(DH123-($AT$196+AV196)*DH122)</f>
        <v>0</v>
      </c>
      <c r="DI124" s="114">
        <f t="shared" ref="DI124:DL124" ca="1" si="94">(DI123-($AT$196+AW196)*DI122)</f>
        <v>0</v>
      </c>
      <c r="DJ124" s="114">
        <f t="shared" ca="1" si="94"/>
        <v>0</v>
      </c>
      <c r="DK124" s="114">
        <f t="shared" ca="1" si="94"/>
        <v>0</v>
      </c>
      <c r="DL124" s="114">
        <f t="shared" ca="1" si="94"/>
        <v>0</v>
      </c>
      <c r="DM124" s="114">
        <f ca="1">SUM(DH124:DL124)</f>
        <v>0</v>
      </c>
      <c r="EC124" s="77" t="str">
        <f ca="1">E185</f>
        <v>jan</v>
      </c>
    </row>
    <row r="125" spans="2:133" ht="16.5" customHeight="1">
      <c r="B125" s="70"/>
      <c r="D125" s="16"/>
      <c r="F125" s="17"/>
      <c r="G125" s="19" t="str">
        <f>IF(OR($C$36="Kallvattenvolym",$C$36="Tappvarmvattenvolym"),$C$36,$C$45)</f>
        <v>Kallvattenvolym</v>
      </c>
      <c r="I125" s="19" t="str">
        <f>$E$45</f>
        <v>Levererad energi</v>
      </c>
      <c r="K125" s="19" t="str">
        <f>$G$45</f>
        <v>Levererad energi</v>
      </c>
      <c r="O125" s="37" t="s">
        <v>199</v>
      </c>
      <c r="Q125" s="37" t="s">
        <v>199</v>
      </c>
      <c r="S125" s="37" t="s">
        <v>199</v>
      </c>
      <c r="U125" s="83" t="s">
        <v>108</v>
      </c>
      <c r="V125" s="83"/>
      <c r="W125" s="83"/>
      <c r="Y125" s="83" t="s">
        <v>108</v>
      </c>
      <c r="Z125" s="83" t="s">
        <v>108</v>
      </c>
      <c r="AA125" s="83" t="s">
        <v>108</v>
      </c>
      <c r="AC125" s="83" t="s">
        <v>108</v>
      </c>
      <c r="AD125" s="83" t="s">
        <v>108</v>
      </c>
      <c r="AE125" s="83" t="s">
        <v>108</v>
      </c>
      <c r="AG125" s="83" t="s">
        <v>108</v>
      </c>
      <c r="AH125" s="83" t="s">
        <v>108</v>
      </c>
      <c r="AI125" s="83" t="s">
        <v>108</v>
      </c>
      <c r="AL125" s="19" t="s">
        <v>105</v>
      </c>
      <c r="AM125" s="19" t="s">
        <v>129</v>
      </c>
      <c r="AN125" s="19" t="s">
        <v>249</v>
      </c>
      <c r="AO125" s="19" t="s">
        <v>210</v>
      </c>
      <c r="AP125" s="19" t="s">
        <v>205</v>
      </c>
      <c r="AQ125" s="19" t="s">
        <v>268</v>
      </c>
      <c r="AR125" s="265"/>
      <c r="AS125" s="49" t="s">
        <v>269</v>
      </c>
      <c r="AV125" s="19" t="s">
        <v>105</v>
      </c>
      <c r="AW125" s="19" t="s">
        <v>129</v>
      </c>
      <c r="AX125" s="19" t="s">
        <v>249</v>
      </c>
      <c r="AY125" s="19" t="s">
        <v>210</v>
      </c>
      <c r="AZ125" s="19" t="s">
        <v>205</v>
      </c>
      <c r="BA125" s="19" t="s">
        <v>268</v>
      </c>
      <c r="BB125" s="19"/>
      <c r="BC125" s="19"/>
      <c r="BD125" s="19"/>
      <c r="BE125" s="19"/>
      <c r="BF125" s="19"/>
      <c r="BG125" s="19"/>
      <c r="BH125" s="19"/>
      <c r="BL125" s="74" t="s">
        <v>298</v>
      </c>
      <c r="DG125" s="100" t="s">
        <v>277</v>
      </c>
      <c r="DH125" s="108">
        <f ca="1">IF(DH124&gt;0,DH124/(AL117/AL116),0)</f>
        <v>0</v>
      </c>
      <c r="DI125" s="108">
        <f t="shared" ref="DI125:DL125" ca="1" si="95">IF(DI124&gt;0,DI124/(AM117/AM116),0)</f>
        <v>0</v>
      </c>
      <c r="DJ125" s="108">
        <f t="shared" ca="1" si="95"/>
        <v>0</v>
      </c>
      <c r="DK125" s="108">
        <f t="shared" ca="1" si="95"/>
        <v>0</v>
      </c>
      <c r="DL125" s="108">
        <f t="shared" ca="1" si="95"/>
        <v>0</v>
      </c>
      <c r="DM125" s="114">
        <f ca="1">SUM(DH125:DL125)</f>
        <v>0</v>
      </c>
      <c r="EC125" s="77">
        <f ca="1">MATCH(EC124,EC85:EC96,0)</f>
        <v>1</v>
      </c>
    </row>
    <row r="126" spans="2:133" ht="16.5" customHeight="1">
      <c r="C126" s="19" t="s">
        <v>256</v>
      </c>
      <c r="D126" s="16"/>
      <c r="E126" s="19" t="s">
        <v>262</v>
      </c>
      <c r="F126" s="17"/>
      <c r="G126" s="30" t="str">
        <f>VLOOKUP($C$36,$EH$85:$EI$87,2,FALSE)</f>
        <v>m3</v>
      </c>
      <c r="H126" s="18"/>
      <c r="I126" s="30" t="s">
        <v>191</v>
      </c>
      <c r="J126" s="18"/>
      <c r="K126" s="30" t="s">
        <v>191</v>
      </c>
      <c r="O126" s="19" t="s">
        <v>191</v>
      </c>
      <c r="Q126" s="19" t="s">
        <v>191</v>
      </c>
      <c r="S126" s="19" t="s">
        <v>191</v>
      </c>
      <c r="U126" s="83" t="s">
        <v>191</v>
      </c>
      <c r="V126" s="84"/>
      <c r="W126" s="84"/>
      <c r="Y126" s="83" t="s">
        <v>191</v>
      </c>
      <c r="Z126" s="83" t="s">
        <v>191</v>
      </c>
      <c r="AA126" s="83" t="s">
        <v>191</v>
      </c>
      <c r="AC126" s="83" t="s">
        <v>191</v>
      </c>
      <c r="AD126" s="83" t="s">
        <v>191</v>
      </c>
      <c r="AE126" s="83" t="s">
        <v>191</v>
      </c>
      <c r="AG126" s="83" t="s">
        <v>191</v>
      </c>
      <c r="AH126" s="83" t="s">
        <v>191</v>
      </c>
      <c r="AI126" s="83" t="s">
        <v>191</v>
      </c>
      <c r="AL126" s="42">
        <f>IF($C$43=$AL$125,AC127,0)+IF($E$43=$AL$125,AD127,0)+IF($G$43=$AL$125,AE127,0)</f>
        <v>0</v>
      </c>
      <c r="AM126" s="42">
        <f t="shared" ref="AM126:AM137" si="96">IF(OR($C$43="El-panna",$C$43="Värmepump"),AC127,0)+IF(OR($E$43="El-panna",$E$43="Värmepump"),AD127,0)+IF(OR($G$43="El-panna",$G$43="Värmepump"),AE127,0)</f>
        <v>0</v>
      </c>
      <c r="AN126" s="42">
        <f t="shared" ref="AN126:AN137" si="97">IF(OR($C$43="Flispanna",$C$43="Pelletspanna",$C$43="Vedpanna"),AC127,0)+IF(OR($E$43="Flispanna",$E$43="Pelletspanna",$E$43="Vedpanna"),AD127,0)+IF(OR($G$43="Flispanna",$G$43="Pelletspanna",$G$43="Vedpanna"),AE127,0)</f>
        <v>0</v>
      </c>
      <c r="AO126" s="42">
        <f t="shared" ref="AO126:AO137" si="98">IF($C$43="Gaspanna",AC127,0)+IF($E$43="Gaspanna",AD127,0)+IF($G$43="Gaspanna",AE127,0)</f>
        <v>0</v>
      </c>
      <c r="AP126" s="42">
        <f t="shared" ref="AP126:AP137" si="99">IF($C$43="Oljepanna",AC127,0)+IF($E$43="Oljepanna",AD127,0)+IF($G$43="Oljepanna",AE127,0)</f>
        <v>0</v>
      </c>
      <c r="AQ126" s="39">
        <f t="shared" ref="AQ126:AQ137" si="100">AL126+AM126+AN126+AO126+AP126</f>
        <v>0</v>
      </c>
      <c r="AR126" s="39">
        <f>IF($AL$140&gt;0,AL126-($AL$140*(AP184+AS184+AU184))/($AL$139/$AL$138),0)+IF($AM$140&gt;0,AM126-($AM$140*(AP184+AS184+AU184))/($AM$139/$AM$138),0)+IF($AN$140&gt;0,AN126-($AN$140*(AP184+AS184+AU184))/($AN$139/$AN$138),0)+IF($AO$140&gt;0,AO126-($AO$140*(AP184+AS184+AU184))/($AO$139/$AO$138),0)+IF($AP$140&gt;0,AP126-($AP$140*(AP184+AS184+AU184))/($AP$139/$AP$138),0)</f>
        <v>0</v>
      </c>
      <c r="AS126" s="86" t="str">
        <f>IF(AR126&lt;0,"Fel i indata","")</f>
        <v/>
      </c>
      <c r="AT126" s="73" t="str">
        <f>IF((AM126-AL184)&lt;0,"Fel i indata","")</f>
        <v/>
      </c>
      <c r="AV126" s="42">
        <f t="shared" ref="AV126:AV137" si="101">IF($C$43=$AV$125,AG127,0)+IF($E$43=$AV$125,AH127,0)+IF($G$43=$AV$125,AI127,0)</f>
        <v>0</v>
      </c>
      <c r="AW126" s="42">
        <f t="shared" ref="AW126:AW137" si="102">IF(OR($C$43="El-panna",$C$43="Värmepump"),AG127,0)+IF(OR($E$43="El-panna",$E$43="Värmepump"),AH127,0)+IF(OR($G$43="El-panna",$G$43="Värmepump"),AI127,0)</f>
        <v>0</v>
      </c>
      <c r="AX126" s="42">
        <f t="shared" ref="AX126:AX137" si="103">IF(OR($C$43="Flispanna",$C$43="Pelletspanna",$C$43="Vedpanna"),AG127,0)+IF(OR($E$43="Flispanna",$E$43="Pelletspanna",$E$43="Vedpanna"),AH127,0)+IF(OR($G$43="Flispanna",$G$43="Pelletspanna",$G$43="Vedpanna"),AI127,0)</f>
        <v>0</v>
      </c>
      <c r="AY126" s="39">
        <f t="shared" ref="AY126:AY137" si="104">IF($C$43="Gaspanna",AG127,0)+IF($E$43="Gaspanna",AH127,0)+IF($G$43="Gaspanna",AI127,0)</f>
        <v>0</v>
      </c>
      <c r="AZ126" s="39">
        <f t="shared" ref="AZ126:AZ137" si="105">IF($C$43="Oljepanna",AG127,0)+IF($E$43="Oljepanna",AH127,0)+IF($G$43="Oljepanna",AI127,0)</f>
        <v>0</v>
      </c>
      <c r="BA126" s="39">
        <f>AV126+AW126+AX126+AY126+AZ126</f>
        <v>0</v>
      </c>
      <c r="BB126" s="35"/>
      <c r="BC126" s="35"/>
      <c r="BD126" s="35"/>
      <c r="BE126" s="35"/>
      <c r="BF126" s="35"/>
      <c r="BG126" s="35"/>
      <c r="BH126" s="35"/>
      <c r="BK126" s="100" t="s">
        <v>169</v>
      </c>
      <c r="BL126" s="106" t="s">
        <v>105</v>
      </c>
      <c r="BM126" s="106" t="s">
        <v>129</v>
      </c>
      <c r="BN126" s="106" t="s">
        <v>249</v>
      </c>
      <c r="BO126" s="106" t="s">
        <v>210</v>
      </c>
      <c r="BP126" s="106" t="s">
        <v>205</v>
      </c>
      <c r="DG126" s="100" t="s">
        <v>299</v>
      </c>
      <c r="DH126" s="108">
        <f ca="1">DH125</f>
        <v>0</v>
      </c>
      <c r="DI126" s="108">
        <f ca="1">DI125+$AR$176</f>
        <v>0</v>
      </c>
      <c r="DJ126" s="108">
        <f ca="1">DJ125</f>
        <v>0</v>
      </c>
      <c r="DK126" s="108">
        <f ca="1">DK125</f>
        <v>0</v>
      </c>
      <c r="DL126" s="108">
        <f ca="1">DL125</f>
        <v>0</v>
      </c>
      <c r="DM126" s="114">
        <f ca="1">SUM(DH126:DL126)</f>
        <v>0</v>
      </c>
    </row>
    <row r="127" spans="2:133" ht="16.5" customHeight="1" thickBot="1">
      <c r="C127" s="24">
        <f t="shared" ref="C127:E138" si="106">C107</f>
        <v>2022</v>
      </c>
      <c r="D127" s="16"/>
      <c r="E127" s="24" t="str">
        <f t="shared" ca="1" si="106"/>
        <v>jan</v>
      </c>
      <c r="F127" s="17"/>
      <c r="G127" s="69"/>
      <c r="H127" s="194"/>
      <c r="I127" s="69"/>
      <c r="J127" s="194"/>
      <c r="K127" s="69"/>
      <c r="O127" s="69"/>
      <c r="Q127" s="69"/>
      <c r="S127" s="69"/>
      <c r="U127" s="81">
        <f t="shared" ref="U127:U138" si="107">IF($C$36="Tappvarmvattenvolym",(G127*55/$C$44/1000),IF($C$36="Kallvattenvolym",(0.35*G127*55/$C$44/1000),0))</f>
        <v>0</v>
      </c>
      <c r="Y127" s="81">
        <f>IF(U127=0,IF($C$45="Levererad energi",G127,G127/$C$44),U127)</f>
        <v>0</v>
      </c>
      <c r="Z127" s="81">
        <f t="shared" ref="Z127:Z138" si="108">IF($C$41&gt;1,IF($E$45="Levererad energi",I127,I127/$E$44),0)</f>
        <v>0</v>
      </c>
      <c r="AA127" s="81">
        <f t="shared" ref="AA127:AA138" si="109">IF($C$41&gt;2,IF($G$45="Levererad energi",K127,K127/$G$44),0)</f>
        <v>0</v>
      </c>
      <c r="AC127" s="81">
        <f>IF($C$38="Inkluderad i energi för tappvarmvatten",Y127*0.75,Y127)</f>
        <v>0</v>
      </c>
      <c r="AD127" s="81">
        <f t="shared" ref="AD127:AD138" si="110">IF($C$38="Inkluderad i energi för tappvarmvatten",Z127*0.75,Z127)</f>
        <v>0</v>
      </c>
      <c r="AE127" s="81">
        <f t="shared" ref="AE127:AE138" si="111">IF($C$38="Inkluderad i energi för tappvarmvatten",AA127*0.75,AA127)</f>
        <v>0</v>
      </c>
      <c r="AG127" s="81">
        <f>IF(AND($C$36="Energi till tappvarmvatten",$C$38="Inkluderad i energi för tappvarmvatten"),Y127*0.25,IF(AND($C$36="Energi till tappvarmvatten",$C$38="Mäts separat"),O127/$C$44,0))</f>
        <v>0</v>
      </c>
      <c r="AH127" s="81">
        <f>IF(AND($C$36="Energi till tappvarmvatten",$C$38="Inkluderad i energi för tappvarmvatten"),Z127*0.25,IF(AND($C$36="Energi till tappvarmvatten",$C$38="Mäts separat",$C$41&gt;1),Q127/$C$44,0))</f>
        <v>0</v>
      </c>
      <c r="AI127" s="81">
        <f>IF(AND(C36="Energi till tappvarmvatten",$C$38="Inkluderad i energi för tappvarmvatten"),AA127*0.25,IF(AND($C$36="Energi till tappvarmvatten",$C$38="Mäts separat",$C$41&gt;2),S127/$C$44,0))</f>
        <v>0</v>
      </c>
      <c r="AL127" s="42">
        <f t="shared" ref="AL127:AL137" si="112">IF($C$43=$AL$125,AC128,0)+IF($E$43=$AL$125,AD128,0)+IF($G$43=$AL$125,AE128,0)</f>
        <v>0</v>
      </c>
      <c r="AM127" s="42">
        <f t="shared" si="96"/>
        <v>0</v>
      </c>
      <c r="AN127" s="42">
        <f t="shared" si="97"/>
        <v>0</v>
      </c>
      <c r="AO127" s="42">
        <f t="shared" si="98"/>
        <v>0</v>
      </c>
      <c r="AP127" s="42">
        <f t="shared" si="99"/>
        <v>0</v>
      </c>
      <c r="AQ127" s="39">
        <f t="shared" si="100"/>
        <v>0</v>
      </c>
      <c r="AR127" s="39">
        <f t="shared" ref="AR127:AR137" si="113">IF($AL$140&gt;0,AL127-($AL$140*(AP185+AS185+AU185))/($AL$139/$AL$138),0)+IF($AM$140&gt;0,AM127-($AM$140*(AP185+AS185+AU185))/($AM$139/$AM$138),0)+IF($AN$140&gt;0,AN127-($AN$140*(AP185+AS185+AU185))/($AN$139/$AN$138),0)+IF($AO$140&gt;0,AO127-($AO$140*(AP185+AS185+AU185))/($AO$139/$AO$138),0)+IF($AP$140&gt;0,AP127-($AP$140*(AP185+AS185+AU185))/($AP$139/$AP$138),0)</f>
        <v>0</v>
      </c>
      <c r="AS127" s="86" t="str">
        <f t="shared" ref="AS127:AS137" si="114">IF(AR127&lt;0,"Fel i indata","")</f>
        <v/>
      </c>
      <c r="AT127" s="73" t="str">
        <f t="shared" ref="AT127:AT137" si="115">IF((AM127-AL185)&lt;0,"Fel i indata","")</f>
        <v/>
      </c>
      <c r="AV127" s="42">
        <f t="shared" si="101"/>
        <v>0</v>
      </c>
      <c r="AW127" s="42">
        <f t="shared" si="102"/>
        <v>0</v>
      </c>
      <c r="AX127" s="42">
        <f t="shared" si="103"/>
        <v>0</v>
      </c>
      <c r="AY127" s="39">
        <f t="shared" si="104"/>
        <v>0</v>
      </c>
      <c r="AZ127" s="39">
        <f t="shared" si="105"/>
        <v>0</v>
      </c>
      <c r="BA127" s="39">
        <f t="shared" ref="BA127:BA137" si="116">AV127+AW127+AX127+AY127+AZ127</f>
        <v>0</v>
      </c>
      <c r="BB127" s="35"/>
      <c r="BC127" s="35"/>
      <c r="BD127" s="35"/>
      <c r="BE127" s="35"/>
      <c r="BF127" s="35"/>
      <c r="BG127" s="35"/>
      <c r="BH127" s="35"/>
      <c r="BK127" s="100" t="s">
        <v>275</v>
      </c>
      <c r="BL127" s="108">
        <v>1</v>
      </c>
      <c r="BM127" s="108">
        <v>1.6</v>
      </c>
      <c r="BN127" s="108">
        <v>1</v>
      </c>
      <c r="BO127" s="108">
        <v>1</v>
      </c>
      <c r="BP127" s="108">
        <v>1</v>
      </c>
      <c r="DG127" s="100" t="s">
        <v>289</v>
      </c>
      <c r="DH127" s="114">
        <f ca="1">DH126</f>
        <v>0</v>
      </c>
      <c r="DI127" s="114">
        <f ca="1">DI126-$AM$196</f>
        <v>0</v>
      </c>
      <c r="DJ127" s="114">
        <f ca="1">DJ126</f>
        <v>0</v>
      </c>
      <c r="DK127" s="114">
        <f t="shared" ref="DK127:DL127" ca="1" si="117">DK126</f>
        <v>0</v>
      </c>
      <c r="DL127" s="114">
        <f t="shared" ca="1" si="117"/>
        <v>0</v>
      </c>
      <c r="DM127" s="114">
        <f ca="1">SUM(DH127:DL127)</f>
        <v>0</v>
      </c>
      <c r="EC127" s="77" t="str">
        <f ca="1">E204</f>
        <v>jan</v>
      </c>
    </row>
    <row r="128" spans="2:133" ht="16.5" customHeight="1" thickBot="1">
      <c r="C128" s="24">
        <f t="shared" ca="1" si="106"/>
        <v>2022</v>
      </c>
      <c r="D128" s="16"/>
      <c r="E128" s="24" t="str">
        <f t="shared" ca="1" si="106"/>
        <v>feb</v>
      </c>
      <c r="F128" s="17"/>
      <c r="G128" s="69"/>
      <c r="H128" s="194"/>
      <c r="I128" s="69"/>
      <c r="J128" s="194"/>
      <c r="K128" s="69"/>
      <c r="O128" s="69"/>
      <c r="Q128" s="69"/>
      <c r="S128" s="69"/>
      <c r="U128" s="81">
        <f t="shared" si="107"/>
        <v>0</v>
      </c>
      <c r="Y128" s="81">
        <f t="shared" ref="Y128:Y138" si="118">IF(U128=0,IF($C$45="Levererad energi",G128,G128/$C$44),U128)</f>
        <v>0</v>
      </c>
      <c r="Z128" s="81">
        <f t="shared" si="108"/>
        <v>0</v>
      </c>
      <c r="AA128" s="81">
        <f t="shared" si="109"/>
        <v>0</v>
      </c>
      <c r="AC128" s="81">
        <f t="shared" ref="AC128:AC138" si="119">IF($C$38="Inkluderad i energi för tappvarmvatten",Y128*0.75,Y128)</f>
        <v>0</v>
      </c>
      <c r="AD128" s="81">
        <f t="shared" si="110"/>
        <v>0</v>
      </c>
      <c r="AE128" s="81">
        <f t="shared" si="111"/>
        <v>0</v>
      </c>
      <c r="AG128" s="81">
        <f t="shared" ref="AG128:AG138" si="120">IF(AND($C$36="Energi till tappvarmvatten",$C$38="Inkluderad i energi för tappvarmvatten"),Y128*0.25,IF(AND($C$36="Energi till tappvarmvatten",$C$38="Mäts separat"),O128/$C$44,0))</f>
        <v>0</v>
      </c>
      <c r="AH128" s="81">
        <f t="shared" ref="AH128:AH138" si="121">IF(AND($C$36="Energi till tappvarmvatten",$C$38="Inkluderad i energi för tappvarmvatten"),Z128*0.25,IF(AND($C$36="Energi till tappvarmvatten",$C$38="Mäts separat",$C$41&gt;1),Q128/$C$44,0))</f>
        <v>0</v>
      </c>
      <c r="AI128" s="81">
        <f t="shared" ref="AI128:AI138" si="122">IF(AND(C37="Energi till tappvarmvatten",$C$38="Inkluderad i energi för tappvarmvatten"),AA128*0.25,IF(AND($C$36="Energi till tappvarmvatten",$C$38="Mäts separat",$C$41&gt;2),S128/$C$44,0))</f>
        <v>0</v>
      </c>
      <c r="AL128" s="42">
        <f t="shared" si="112"/>
        <v>0</v>
      </c>
      <c r="AM128" s="42">
        <f t="shared" si="96"/>
        <v>0</v>
      </c>
      <c r="AN128" s="42">
        <f t="shared" si="97"/>
        <v>0</v>
      </c>
      <c r="AO128" s="42">
        <f t="shared" si="98"/>
        <v>0</v>
      </c>
      <c r="AP128" s="42">
        <f t="shared" si="99"/>
        <v>0</v>
      </c>
      <c r="AQ128" s="39">
        <f t="shared" si="100"/>
        <v>0</v>
      </c>
      <c r="AR128" s="39">
        <f t="shared" si="113"/>
        <v>0</v>
      </c>
      <c r="AS128" s="86" t="str">
        <f t="shared" si="114"/>
        <v/>
      </c>
      <c r="AT128" s="73" t="str">
        <f t="shared" si="115"/>
        <v/>
      </c>
      <c r="AV128" s="42">
        <f t="shared" si="101"/>
        <v>0</v>
      </c>
      <c r="AW128" s="42">
        <f t="shared" si="102"/>
        <v>0</v>
      </c>
      <c r="AX128" s="42">
        <f t="shared" si="103"/>
        <v>0</v>
      </c>
      <c r="AY128" s="39">
        <f t="shared" si="104"/>
        <v>0</v>
      </c>
      <c r="AZ128" s="39">
        <f t="shared" si="105"/>
        <v>0</v>
      </c>
      <c r="BA128" s="39">
        <f t="shared" si="116"/>
        <v>0</v>
      </c>
      <c r="BB128" s="35"/>
      <c r="BC128" s="35"/>
      <c r="BD128" s="35"/>
      <c r="BE128" s="35"/>
      <c r="BF128" s="35"/>
      <c r="BG128" s="35"/>
      <c r="BH128" s="35"/>
      <c r="BK128" s="100" t="s">
        <v>276</v>
      </c>
      <c r="BL128" s="106">
        <v>0.7</v>
      </c>
      <c r="BM128" s="106">
        <v>1.8</v>
      </c>
      <c r="BN128" s="106">
        <v>0.6</v>
      </c>
      <c r="BO128" s="106">
        <v>1.8</v>
      </c>
      <c r="BP128" s="106">
        <v>1.8</v>
      </c>
      <c r="BQ128" s="75" t="s">
        <v>268</v>
      </c>
      <c r="BR128" s="75" t="s">
        <v>137</v>
      </c>
      <c r="BT128" s="75"/>
      <c r="BU128" s="75"/>
      <c r="BV128" s="75"/>
      <c r="CE128" s="75"/>
      <c r="CF128" s="75"/>
      <c r="CG128" s="75"/>
      <c r="CH128" s="75"/>
      <c r="CI128" s="75"/>
      <c r="CJ128" s="75"/>
      <c r="DG128" s="100" t="s">
        <v>300</v>
      </c>
      <c r="DH128" s="108">
        <f ca="1">DH127</f>
        <v>0</v>
      </c>
      <c r="DI128" s="108">
        <f t="shared" ref="DI128" ca="1" si="123">DI127</f>
        <v>0</v>
      </c>
      <c r="DJ128" s="108">
        <f ca="1">DJ127</f>
        <v>0</v>
      </c>
      <c r="DK128" s="108">
        <f ca="1">DK127</f>
        <v>0</v>
      </c>
      <c r="DL128" s="120">
        <f ca="1">DL127</f>
        <v>0</v>
      </c>
      <c r="DM128" s="203">
        <f ca="1">DH128+DI128+DJ128+DK128+DL128</f>
        <v>0</v>
      </c>
      <c r="EC128" s="77">
        <f ca="1">MATCH(EC127,EC85:EC96,0)</f>
        <v>1</v>
      </c>
    </row>
    <row r="129" spans="2:118" ht="16.5" customHeight="1" thickBot="1">
      <c r="C129" s="24">
        <f t="shared" ca="1" si="106"/>
        <v>2022</v>
      </c>
      <c r="D129" s="16"/>
      <c r="E129" s="24" t="str">
        <f t="shared" ca="1" si="106"/>
        <v>mars</v>
      </c>
      <c r="F129" s="17"/>
      <c r="G129" s="69"/>
      <c r="H129" s="194"/>
      <c r="I129" s="69"/>
      <c r="J129" s="194"/>
      <c r="K129" s="69"/>
      <c r="O129" s="69"/>
      <c r="Q129" s="69"/>
      <c r="S129" s="69"/>
      <c r="U129" s="81">
        <f t="shared" si="107"/>
        <v>0</v>
      </c>
      <c r="Y129" s="81">
        <f t="shared" si="118"/>
        <v>0</v>
      </c>
      <c r="Z129" s="81">
        <f t="shared" si="108"/>
        <v>0</v>
      </c>
      <c r="AA129" s="81">
        <f t="shared" si="109"/>
        <v>0</v>
      </c>
      <c r="AC129" s="81">
        <f t="shared" si="119"/>
        <v>0</v>
      </c>
      <c r="AD129" s="81">
        <f t="shared" si="110"/>
        <v>0</v>
      </c>
      <c r="AE129" s="81">
        <f t="shared" si="111"/>
        <v>0</v>
      </c>
      <c r="AG129" s="81">
        <f t="shared" si="120"/>
        <v>0</v>
      </c>
      <c r="AH129" s="81">
        <f t="shared" si="121"/>
        <v>0</v>
      </c>
      <c r="AI129" s="81">
        <f t="shared" si="122"/>
        <v>0</v>
      </c>
      <c r="AL129" s="42">
        <f t="shared" si="112"/>
        <v>0</v>
      </c>
      <c r="AM129" s="42">
        <f t="shared" si="96"/>
        <v>0</v>
      </c>
      <c r="AN129" s="42">
        <f t="shared" si="97"/>
        <v>0</v>
      </c>
      <c r="AO129" s="42">
        <f t="shared" si="98"/>
        <v>0</v>
      </c>
      <c r="AP129" s="42">
        <f t="shared" si="99"/>
        <v>0</v>
      </c>
      <c r="AQ129" s="39">
        <f t="shared" si="100"/>
        <v>0</v>
      </c>
      <c r="AR129" s="39">
        <f t="shared" si="113"/>
        <v>0</v>
      </c>
      <c r="AS129" s="86" t="str">
        <f t="shared" si="114"/>
        <v/>
      </c>
      <c r="AT129" s="73" t="str">
        <f t="shared" si="115"/>
        <v/>
      </c>
      <c r="AV129" s="42">
        <f t="shared" si="101"/>
        <v>0</v>
      </c>
      <c r="AW129" s="42">
        <f t="shared" si="102"/>
        <v>0</v>
      </c>
      <c r="AX129" s="42">
        <f t="shared" si="103"/>
        <v>0</v>
      </c>
      <c r="AY129" s="39">
        <f t="shared" si="104"/>
        <v>0</v>
      </c>
      <c r="AZ129" s="39">
        <f t="shared" si="105"/>
        <v>0</v>
      </c>
      <c r="BA129" s="39">
        <f t="shared" si="116"/>
        <v>0</v>
      </c>
      <c r="BB129" s="35"/>
      <c r="BC129" s="35"/>
      <c r="BD129" s="35"/>
      <c r="BE129" s="35"/>
      <c r="BF129" s="35"/>
      <c r="BG129" s="35"/>
      <c r="BH129" s="35"/>
      <c r="BK129" s="100" t="s">
        <v>301</v>
      </c>
      <c r="BL129" s="108">
        <f>AL139</f>
        <v>0</v>
      </c>
      <c r="BM129" s="108">
        <f>AM139</f>
        <v>0</v>
      </c>
      <c r="BN129" s="108">
        <f>AN139</f>
        <v>0</v>
      </c>
      <c r="BO129" s="108">
        <f>AO139</f>
        <v>0</v>
      </c>
      <c r="BP129" s="108">
        <f>AP139</f>
        <v>0</v>
      </c>
      <c r="BQ129" s="108">
        <f>SUM(BL129:BP129)</f>
        <v>0</v>
      </c>
      <c r="BR129" s="103" t="e">
        <f>BQ129*1000/'Indata och resultat'!$D$14</f>
        <v>#DIV/0!</v>
      </c>
      <c r="BT129" s="75"/>
      <c r="BU129" s="75"/>
      <c r="BV129" s="75"/>
      <c r="CE129" s="75"/>
      <c r="CF129" s="75"/>
      <c r="CG129" s="75"/>
      <c r="CH129" s="75"/>
      <c r="CI129" s="75"/>
      <c r="CJ129" s="75"/>
      <c r="DG129" s="100" t="s">
        <v>302</v>
      </c>
      <c r="DH129" s="114">
        <f ca="1">DH128/'Indata och resultat'!$D$26</f>
        <v>0</v>
      </c>
      <c r="DI129" s="114">
        <f ca="1">DI128/'Indata och resultat'!$D$26</f>
        <v>0</v>
      </c>
      <c r="DJ129" s="114">
        <f ca="1">DJ128/'Indata och resultat'!$D$26</f>
        <v>0</v>
      </c>
      <c r="DK129" s="114">
        <f ca="1">DK128/'Indata och resultat'!$D$26</f>
        <v>0</v>
      </c>
      <c r="DL129" s="114">
        <f ca="1">DL128/'Indata och resultat'!$D$26</f>
        <v>0</v>
      </c>
      <c r="DM129" s="121">
        <f ca="1">DH129+DI129+DJ129+DK129+DL129</f>
        <v>0</v>
      </c>
    </row>
    <row r="130" spans="2:118" ht="16.5" customHeight="1" thickBot="1">
      <c r="C130" s="24">
        <f t="shared" ca="1" si="106"/>
        <v>2022</v>
      </c>
      <c r="D130" s="16"/>
      <c r="E130" s="24" t="str">
        <f t="shared" ca="1" si="106"/>
        <v>apr</v>
      </c>
      <c r="F130" s="17"/>
      <c r="G130" s="69"/>
      <c r="H130" s="194"/>
      <c r="I130" s="69"/>
      <c r="J130" s="194"/>
      <c r="K130" s="69"/>
      <c r="O130" s="69"/>
      <c r="Q130" s="69"/>
      <c r="S130" s="69"/>
      <c r="U130" s="81">
        <f t="shared" si="107"/>
        <v>0</v>
      </c>
      <c r="Y130" s="81">
        <f t="shared" si="118"/>
        <v>0</v>
      </c>
      <c r="Z130" s="81">
        <f t="shared" si="108"/>
        <v>0</v>
      </c>
      <c r="AA130" s="81">
        <f t="shared" si="109"/>
        <v>0</v>
      </c>
      <c r="AC130" s="81">
        <f t="shared" si="119"/>
        <v>0</v>
      </c>
      <c r="AD130" s="81">
        <f t="shared" si="110"/>
        <v>0</v>
      </c>
      <c r="AE130" s="81">
        <f t="shared" si="111"/>
        <v>0</v>
      </c>
      <c r="AF130" s="83"/>
      <c r="AG130" s="81">
        <f t="shared" si="120"/>
        <v>0</v>
      </c>
      <c r="AH130" s="81">
        <f t="shared" si="121"/>
        <v>0</v>
      </c>
      <c r="AI130" s="81">
        <f t="shared" si="122"/>
        <v>0</v>
      </c>
      <c r="AL130" s="42">
        <f t="shared" si="112"/>
        <v>0</v>
      </c>
      <c r="AM130" s="42">
        <f t="shared" si="96"/>
        <v>0</v>
      </c>
      <c r="AN130" s="42">
        <f t="shared" si="97"/>
        <v>0</v>
      </c>
      <c r="AO130" s="42">
        <f t="shared" si="98"/>
        <v>0</v>
      </c>
      <c r="AP130" s="42">
        <f t="shared" si="99"/>
        <v>0</v>
      </c>
      <c r="AQ130" s="39">
        <f t="shared" si="100"/>
        <v>0</v>
      </c>
      <c r="AR130" s="39">
        <f t="shared" si="113"/>
        <v>0</v>
      </c>
      <c r="AS130" s="86" t="str">
        <f t="shared" si="114"/>
        <v/>
      </c>
      <c r="AT130" s="73" t="str">
        <f t="shared" si="115"/>
        <v/>
      </c>
      <c r="AV130" s="42">
        <f t="shared" si="101"/>
        <v>0</v>
      </c>
      <c r="AW130" s="42">
        <f t="shared" si="102"/>
        <v>0</v>
      </c>
      <c r="AX130" s="42">
        <f t="shared" si="103"/>
        <v>0</v>
      </c>
      <c r="AY130" s="39">
        <f t="shared" si="104"/>
        <v>0</v>
      </c>
      <c r="AZ130" s="39">
        <f t="shared" si="105"/>
        <v>0</v>
      </c>
      <c r="BA130" s="39">
        <f t="shared" si="116"/>
        <v>0</v>
      </c>
      <c r="BB130" s="35"/>
      <c r="BC130" s="35"/>
      <c r="BD130" s="35"/>
      <c r="BE130" s="35"/>
      <c r="BF130" s="35"/>
      <c r="BG130" s="35"/>
      <c r="BH130" s="35"/>
      <c r="BI130" s="19"/>
      <c r="BK130" s="100" t="s">
        <v>303</v>
      </c>
      <c r="BL130" s="108">
        <f>AL138</f>
        <v>0</v>
      </c>
      <c r="BM130" s="108">
        <f>AM138</f>
        <v>0</v>
      </c>
      <c r="BN130" s="108">
        <f>AN138</f>
        <v>0</v>
      </c>
      <c r="BO130" s="108">
        <f>AO138</f>
        <v>0</v>
      </c>
      <c r="BP130" s="108">
        <f>AP138</f>
        <v>0</v>
      </c>
      <c r="BQ130" s="108">
        <f>SUM(BL130:BP130)</f>
        <v>0</v>
      </c>
      <c r="BR130" s="75"/>
      <c r="BT130" s="75"/>
      <c r="BU130" s="75"/>
      <c r="BV130" s="75"/>
      <c r="CE130" s="75"/>
      <c r="CF130" s="75"/>
      <c r="CG130" s="75"/>
      <c r="CH130" s="75"/>
      <c r="CI130" s="75"/>
      <c r="CJ130" s="75"/>
      <c r="DG130" s="100" t="s">
        <v>304</v>
      </c>
      <c r="DH130" s="108">
        <f ca="1">DH129*DH103</f>
        <v>0</v>
      </c>
      <c r="DI130" s="108">
        <f ca="1">DI129*DI103</f>
        <v>0</v>
      </c>
      <c r="DJ130" s="108">
        <f ca="1">DJ129*DJ103</f>
        <v>0</v>
      </c>
      <c r="DK130" s="108">
        <f ca="1">DK129*DK103</f>
        <v>0</v>
      </c>
      <c r="DL130" s="108">
        <f ca="1">DL129*DL103</f>
        <v>0</v>
      </c>
      <c r="DM130" s="205">
        <f ca="1">DH130+DI130+DJ130+DK130+DL130</f>
        <v>0</v>
      </c>
      <c r="DN130" s="103" t="e">
        <f ca="1">DM129*1000/'Indata och resultat'!$D$14</f>
        <v>#DIV/0!</v>
      </c>
    </row>
    <row r="131" spans="2:118" ht="16.5" customHeight="1" thickBot="1">
      <c r="C131" s="24">
        <f t="shared" ca="1" si="106"/>
        <v>2022</v>
      </c>
      <c r="D131" s="16"/>
      <c r="E131" s="24" t="str">
        <f t="shared" ca="1" si="106"/>
        <v>maj</v>
      </c>
      <c r="F131" s="17"/>
      <c r="G131" s="69"/>
      <c r="H131" s="194"/>
      <c r="I131" s="69"/>
      <c r="J131" s="194"/>
      <c r="K131" s="69"/>
      <c r="O131" s="69"/>
      <c r="Q131" s="69"/>
      <c r="S131" s="69"/>
      <c r="U131" s="81">
        <f t="shared" si="107"/>
        <v>0</v>
      </c>
      <c r="Y131" s="81">
        <f t="shared" si="118"/>
        <v>0</v>
      </c>
      <c r="Z131" s="81">
        <f t="shared" si="108"/>
        <v>0</v>
      </c>
      <c r="AA131" s="81">
        <f t="shared" si="109"/>
        <v>0</v>
      </c>
      <c r="AC131" s="81">
        <f t="shared" si="119"/>
        <v>0</v>
      </c>
      <c r="AD131" s="81">
        <f t="shared" si="110"/>
        <v>0</v>
      </c>
      <c r="AE131" s="81">
        <f t="shared" si="111"/>
        <v>0</v>
      </c>
      <c r="AF131" s="83"/>
      <c r="AG131" s="81">
        <f t="shared" si="120"/>
        <v>0</v>
      </c>
      <c r="AH131" s="81">
        <f t="shared" si="121"/>
        <v>0</v>
      </c>
      <c r="AI131" s="81">
        <f t="shared" si="122"/>
        <v>0</v>
      </c>
      <c r="AL131" s="42">
        <f t="shared" si="112"/>
        <v>0</v>
      </c>
      <c r="AM131" s="42">
        <f t="shared" si="96"/>
        <v>0</v>
      </c>
      <c r="AN131" s="42">
        <f t="shared" si="97"/>
        <v>0</v>
      </c>
      <c r="AO131" s="42">
        <f t="shared" si="98"/>
        <v>0</v>
      </c>
      <c r="AP131" s="42">
        <f t="shared" si="99"/>
        <v>0</v>
      </c>
      <c r="AQ131" s="39">
        <f t="shared" si="100"/>
        <v>0</v>
      </c>
      <c r="AR131" s="39">
        <f t="shared" si="113"/>
        <v>0</v>
      </c>
      <c r="AS131" s="86" t="str">
        <f t="shared" si="114"/>
        <v/>
      </c>
      <c r="AT131" s="73" t="str">
        <f t="shared" si="115"/>
        <v/>
      </c>
      <c r="AV131" s="42">
        <f t="shared" si="101"/>
        <v>0</v>
      </c>
      <c r="AW131" s="42">
        <f t="shared" si="102"/>
        <v>0</v>
      </c>
      <c r="AX131" s="42">
        <f t="shared" si="103"/>
        <v>0</v>
      </c>
      <c r="AY131" s="39">
        <f t="shared" si="104"/>
        <v>0</v>
      </c>
      <c r="AZ131" s="39">
        <f t="shared" si="105"/>
        <v>0</v>
      </c>
      <c r="BA131" s="39">
        <f t="shared" si="116"/>
        <v>0</v>
      </c>
      <c r="BB131" s="35"/>
      <c r="BC131" s="35"/>
      <c r="BD131" s="35"/>
      <c r="BE131" s="35"/>
      <c r="BF131" s="35"/>
      <c r="BG131" s="35"/>
      <c r="BH131" s="35"/>
      <c r="BI131" s="19"/>
      <c r="BK131" s="100" t="s">
        <v>106</v>
      </c>
      <c r="BL131" s="117">
        <f>IF(BL129&gt;0,BL129/BL130,0)</f>
        <v>0</v>
      </c>
      <c r="BM131" s="117">
        <f t="shared" ref="BM131:BP131" si="124">IF(BM129&gt;0,BM129/BM130,0)</f>
        <v>0</v>
      </c>
      <c r="BN131" s="117">
        <f t="shared" si="124"/>
        <v>0</v>
      </c>
      <c r="BO131" s="117">
        <f t="shared" si="124"/>
        <v>0</v>
      </c>
      <c r="BP131" s="117">
        <f t="shared" si="124"/>
        <v>0</v>
      </c>
      <c r="BQ131" s="75"/>
      <c r="BR131" s="75"/>
      <c r="BT131" s="75"/>
      <c r="BU131" s="75"/>
      <c r="BV131" s="75"/>
      <c r="CE131" s="75"/>
      <c r="CF131" s="75"/>
      <c r="CG131" s="75"/>
      <c r="CH131" s="75"/>
      <c r="CI131" s="75"/>
      <c r="CJ131" s="75"/>
      <c r="DG131" s="100" t="s">
        <v>305</v>
      </c>
      <c r="DH131" s="108">
        <f ca="1">DH129*DH104</f>
        <v>0</v>
      </c>
      <c r="DI131" s="108">
        <f ca="1">DI129*DI104</f>
        <v>0</v>
      </c>
      <c r="DJ131" s="108">
        <f ca="1">DJ129*DJ104</f>
        <v>0</v>
      </c>
      <c r="DK131" s="108">
        <f ca="1">DK129*DK104</f>
        <v>0</v>
      </c>
      <c r="DL131" s="108">
        <f ca="1">DL129*DL104</f>
        <v>0</v>
      </c>
      <c r="DM131" s="205">
        <f ca="1">DH131+DI131+DJ131+DK131+DL131</f>
        <v>0</v>
      </c>
      <c r="DN131" s="103" t="e">
        <f ca="1">DN130/0.9*DH104</f>
        <v>#DIV/0!</v>
      </c>
    </row>
    <row r="132" spans="2:118" ht="16.5" customHeight="1">
      <c r="C132" s="24">
        <f t="shared" ca="1" si="106"/>
        <v>2022</v>
      </c>
      <c r="D132" s="16"/>
      <c r="E132" s="24" t="str">
        <f t="shared" ca="1" si="106"/>
        <v xml:space="preserve">jun </v>
      </c>
      <c r="F132" s="17"/>
      <c r="G132" s="69"/>
      <c r="H132" s="194"/>
      <c r="I132" s="69"/>
      <c r="J132" s="194"/>
      <c r="K132" s="69"/>
      <c r="O132" s="69"/>
      <c r="Q132" s="69"/>
      <c r="S132" s="69"/>
      <c r="U132" s="81">
        <f t="shared" si="107"/>
        <v>0</v>
      </c>
      <c r="Y132" s="81">
        <f t="shared" si="118"/>
        <v>0</v>
      </c>
      <c r="Z132" s="81">
        <f t="shared" si="108"/>
        <v>0</v>
      </c>
      <c r="AA132" s="81">
        <f t="shared" si="109"/>
        <v>0</v>
      </c>
      <c r="AC132" s="81">
        <f t="shared" si="119"/>
        <v>0</v>
      </c>
      <c r="AD132" s="81">
        <f t="shared" si="110"/>
        <v>0</v>
      </c>
      <c r="AE132" s="81">
        <f t="shared" si="111"/>
        <v>0</v>
      </c>
      <c r="AF132" s="83"/>
      <c r="AG132" s="81">
        <f t="shared" si="120"/>
        <v>0</v>
      </c>
      <c r="AH132" s="81">
        <f t="shared" si="121"/>
        <v>0</v>
      </c>
      <c r="AI132" s="81">
        <f t="shared" si="122"/>
        <v>0</v>
      </c>
      <c r="AL132" s="42">
        <f t="shared" si="112"/>
        <v>0</v>
      </c>
      <c r="AM132" s="42">
        <f t="shared" si="96"/>
        <v>0</v>
      </c>
      <c r="AN132" s="42">
        <f t="shared" si="97"/>
        <v>0</v>
      </c>
      <c r="AO132" s="42">
        <f t="shared" si="98"/>
        <v>0</v>
      </c>
      <c r="AP132" s="42">
        <f t="shared" si="99"/>
        <v>0</v>
      </c>
      <c r="AQ132" s="39">
        <f t="shared" si="100"/>
        <v>0</v>
      </c>
      <c r="AR132" s="39">
        <f t="shared" si="113"/>
        <v>0</v>
      </c>
      <c r="AS132" s="86" t="str">
        <f t="shared" si="114"/>
        <v/>
      </c>
      <c r="AT132" s="73" t="str">
        <f t="shared" si="115"/>
        <v/>
      </c>
      <c r="AV132" s="42">
        <f t="shared" si="101"/>
        <v>0</v>
      </c>
      <c r="AW132" s="42">
        <f t="shared" si="102"/>
        <v>0</v>
      </c>
      <c r="AX132" s="42">
        <f t="shared" si="103"/>
        <v>0</v>
      </c>
      <c r="AY132" s="39">
        <f t="shared" si="104"/>
        <v>0</v>
      </c>
      <c r="AZ132" s="39">
        <f t="shared" si="105"/>
        <v>0</v>
      </c>
      <c r="BA132" s="39">
        <f t="shared" si="116"/>
        <v>0</v>
      </c>
      <c r="BB132" s="35"/>
      <c r="BC132" s="35"/>
      <c r="BD132" s="35"/>
      <c r="BE132" s="35"/>
      <c r="BF132" s="35"/>
      <c r="BG132" s="35"/>
      <c r="BH132" s="35"/>
      <c r="BI132" s="19"/>
      <c r="BK132" s="100" t="s">
        <v>306</v>
      </c>
      <c r="BL132" s="117">
        <f>IF($BQ$129&gt;0,BL129/$BQ$129,0)</f>
        <v>0</v>
      </c>
      <c r="BM132" s="117">
        <f t="shared" ref="BM132:BO132" si="125">IF($BQ$129&gt;0,BM129/$BQ$129,0)</f>
        <v>0</v>
      </c>
      <c r="BN132" s="117">
        <f t="shared" si="125"/>
        <v>0</v>
      </c>
      <c r="BO132" s="117">
        <f t="shared" si="125"/>
        <v>0</v>
      </c>
      <c r="BP132" s="117">
        <f t="shared" ref="BP132" si="126">IF(BU129&gt;0,BP129/$BQ$129,0)</f>
        <v>0</v>
      </c>
      <c r="BQ132" s="75"/>
      <c r="BR132" s="75"/>
      <c r="BT132" s="75"/>
      <c r="BU132" s="75"/>
      <c r="BV132" s="75"/>
      <c r="CE132" s="75"/>
      <c r="CF132" s="75"/>
      <c r="CG132" s="75"/>
      <c r="CH132" s="75"/>
      <c r="CI132" s="75"/>
      <c r="CJ132" s="75"/>
      <c r="DN132" s="103" t="e">
        <f ca="1">DM131*1000/'Indata och resultat'!$D$14</f>
        <v>#DIV/0!</v>
      </c>
    </row>
    <row r="133" spans="2:118" ht="16.5" customHeight="1">
      <c r="C133" s="24">
        <f t="shared" ca="1" si="106"/>
        <v>2022</v>
      </c>
      <c r="D133" s="16"/>
      <c r="E133" s="24" t="str">
        <f t="shared" ca="1" si="106"/>
        <v>jul</v>
      </c>
      <c r="F133" s="17"/>
      <c r="G133" s="69"/>
      <c r="H133" s="194"/>
      <c r="I133" s="69"/>
      <c r="J133" s="194"/>
      <c r="K133" s="69"/>
      <c r="O133" s="69"/>
      <c r="Q133" s="69"/>
      <c r="S133" s="69"/>
      <c r="U133" s="81">
        <f t="shared" si="107"/>
        <v>0</v>
      </c>
      <c r="Y133" s="81">
        <f t="shared" si="118"/>
        <v>0</v>
      </c>
      <c r="Z133" s="81">
        <f t="shared" si="108"/>
        <v>0</v>
      </c>
      <c r="AA133" s="81">
        <f t="shared" si="109"/>
        <v>0</v>
      </c>
      <c r="AC133" s="81">
        <f t="shared" si="119"/>
        <v>0</v>
      </c>
      <c r="AD133" s="81">
        <f t="shared" si="110"/>
        <v>0</v>
      </c>
      <c r="AE133" s="81">
        <f t="shared" si="111"/>
        <v>0</v>
      </c>
      <c r="AG133" s="81">
        <f t="shared" si="120"/>
        <v>0</v>
      </c>
      <c r="AH133" s="81">
        <f t="shared" si="121"/>
        <v>0</v>
      </c>
      <c r="AI133" s="81">
        <f t="shared" si="122"/>
        <v>0</v>
      </c>
      <c r="AL133" s="42">
        <f t="shared" si="112"/>
        <v>0</v>
      </c>
      <c r="AM133" s="42">
        <f t="shared" si="96"/>
        <v>0</v>
      </c>
      <c r="AN133" s="42">
        <f t="shared" si="97"/>
        <v>0</v>
      </c>
      <c r="AO133" s="42">
        <f t="shared" si="98"/>
        <v>0</v>
      </c>
      <c r="AP133" s="42">
        <f t="shared" si="99"/>
        <v>0</v>
      </c>
      <c r="AQ133" s="39">
        <f t="shared" si="100"/>
        <v>0</v>
      </c>
      <c r="AR133" s="39">
        <f t="shared" si="113"/>
        <v>0</v>
      </c>
      <c r="AS133" s="86" t="str">
        <f t="shared" si="114"/>
        <v/>
      </c>
      <c r="AT133" s="73" t="str">
        <f t="shared" si="115"/>
        <v/>
      </c>
      <c r="AV133" s="42">
        <f t="shared" si="101"/>
        <v>0</v>
      </c>
      <c r="AW133" s="42">
        <f t="shared" si="102"/>
        <v>0</v>
      </c>
      <c r="AX133" s="42">
        <f t="shared" si="103"/>
        <v>0</v>
      </c>
      <c r="AY133" s="39">
        <f t="shared" si="104"/>
        <v>0</v>
      </c>
      <c r="AZ133" s="39">
        <f t="shared" si="105"/>
        <v>0</v>
      </c>
      <c r="BA133" s="39">
        <f t="shared" si="116"/>
        <v>0</v>
      </c>
      <c r="BB133" s="35"/>
      <c r="BC133" s="35"/>
      <c r="BD133" s="35"/>
      <c r="BE133" s="35"/>
      <c r="BF133" s="35"/>
      <c r="BG133" s="35"/>
      <c r="BH133" s="35"/>
      <c r="BI133" s="19"/>
      <c r="BQ133" s="75"/>
      <c r="BR133" s="75"/>
      <c r="BT133" s="75"/>
      <c r="BU133" s="75"/>
      <c r="BV133" s="75"/>
      <c r="CE133" s="75"/>
      <c r="CF133" s="75"/>
      <c r="CG133" s="75"/>
      <c r="CH133" s="75"/>
      <c r="CI133" s="75"/>
      <c r="CJ133" s="75"/>
    </row>
    <row r="134" spans="2:118" ht="16.5" customHeight="1">
      <c r="C134" s="24">
        <f t="shared" ca="1" si="106"/>
        <v>2022</v>
      </c>
      <c r="D134" s="16"/>
      <c r="E134" s="24" t="str">
        <f t="shared" ca="1" si="106"/>
        <v>aug</v>
      </c>
      <c r="F134" s="17"/>
      <c r="G134" s="69"/>
      <c r="H134" s="194"/>
      <c r="I134" s="69"/>
      <c r="J134" s="194"/>
      <c r="K134" s="69"/>
      <c r="O134" s="69"/>
      <c r="Q134" s="69"/>
      <c r="S134" s="69"/>
      <c r="U134" s="81">
        <f t="shared" si="107"/>
        <v>0</v>
      </c>
      <c r="Y134" s="81">
        <f t="shared" si="118"/>
        <v>0</v>
      </c>
      <c r="Z134" s="81">
        <f t="shared" si="108"/>
        <v>0</v>
      </c>
      <c r="AA134" s="81">
        <f t="shared" si="109"/>
        <v>0</v>
      </c>
      <c r="AC134" s="81">
        <f t="shared" si="119"/>
        <v>0</v>
      </c>
      <c r="AD134" s="81">
        <f t="shared" si="110"/>
        <v>0</v>
      </c>
      <c r="AE134" s="81">
        <f t="shared" si="111"/>
        <v>0</v>
      </c>
      <c r="AG134" s="81">
        <f t="shared" si="120"/>
        <v>0</v>
      </c>
      <c r="AH134" s="81">
        <f t="shared" si="121"/>
        <v>0</v>
      </c>
      <c r="AI134" s="81">
        <f t="shared" si="122"/>
        <v>0</v>
      </c>
      <c r="AL134" s="42">
        <f t="shared" si="112"/>
        <v>0</v>
      </c>
      <c r="AM134" s="42">
        <f t="shared" si="96"/>
        <v>0</v>
      </c>
      <c r="AN134" s="42">
        <f t="shared" si="97"/>
        <v>0</v>
      </c>
      <c r="AO134" s="42">
        <f t="shared" si="98"/>
        <v>0</v>
      </c>
      <c r="AP134" s="42">
        <f t="shared" si="99"/>
        <v>0</v>
      </c>
      <c r="AQ134" s="39">
        <f t="shared" si="100"/>
        <v>0</v>
      </c>
      <c r="AR134" s="39">
        <f t="shared" si="113"/>
        <v>0</v>
      </c>
      <c r="AS134" s="86" t="str">
        <f t="shared" si="114"/>
        <v/>
      </c>
      <c r="AT134" s="73" t="str">
        <f t="shared" si="115"/>
        <v/>
      </c>
      <c r="AV134" s="42">
        <f t="shared" si="101"/>
        <v>0</v>
      </c>
      <c r="AW134" s="42">
        <f t="shared" si="102"/>
        <v>0</v>
      </c>
      <c r="AX134" s="42">
        <f t="shared" si="103"/>
        <v>0</v>
      </c>
      <c r="AY134" s="39">
        <f t="shared" si="104"/>
        <v>0</v>
      </c>
      <c r="AZ134" s="39">
        <f t="shared" si="105"/>
        <v>0</v>
      </c>
      <c r="BA134" s="39">
        <f t="shared" si="116"/>
        <v>0</v>
      </c>
      <c r="BB134" s="35"/>
      <c r="BC134" s="35"/>
      <c r="BD134" s="35"/>
      <c r="BE134" s="35"/>
      <c r="BF134" s="35"/>
      <c r="BG134" s="35"/>
      <c r="BH134" s="35"/>
      <c r="BI134" s="19"/>
      <c r="BK134" s="100" t="s">
        <v>307</v>
      </c>
      <c r="BL134" s="75">
        <v>25</v>
      </c>
      <c r="BM134" s="75"/>
      <c r="BN134" s="75"/>
      <c r="BO134" s="75"/>
      <c r="BP134" s="75"/>
      <c r="BQ134" s="75"/>
      <c r="BR134" s="75"/>
      <c r="BT134" s="75"/>
      <c r="BU134" s="75"/>
      <c r="BV134" s="75"/>
      <c r="CE134" s="75"/>
      <c r="CF134" s="75"/>
      <c r="CG134" s="75"/>
      <c r="CH134" s="75"/>
      <c r="CI134" s="75"/>
      <c r="CJ134" s="75"/>
    </row>
    <row r="135" spans="2:118" ht="16.5" customHeight="1">
      <c r="C135" s="24">
        <f t="shared" ca="1" si="106"/>
        <v>2022</v>
      </c>
      <c r="D135" s="16"/>
      <c r="E135" s="24" t="str">
        <f t="shared" ca="1" si="106"/>
        <v>sept</v>
      </c>
      <c r="F135" s="17"/>
      <c r="G135" s="69"/>
      <c r="H135" s="194"/>
      <c r="I135" s="69"/>
      <c r="J135" s="194"/>
      <c r="K135" s="69"/>
      <c r="O135" s="69"/>
      <c r="Q135" s="69"/>
      <c r="S135" s="69"/>
      <c r="U135" s="81">
        <f t="shared" si="107"/>
        <v>0</v>
      </c>
      <c r="Y135" s="81">
        <f t="shared" si="118"/>
        <v>0</v>
      </c>
      <c r="Z135" s="81">
        <f t="shared" si="108"/>
        <v>0</v>
      </c>
      <c r="AA135" s="81">
        <f t="shared" si="109"/>
        <v>0</v>
      </c>
      <c r="AC135" s="81">
        <f t="shared" si="119"/>
        <v>0</v>
      </c>
      <c r="AD135" s="81">
        <f t="shared" si="110"/>
        <v>0</v>
      </c>
      <c r="AE135" s="81">
        <f t="shared" si="111"/>
        <v>0</v>
      </c>
      <c r="AG135" s="81">
        <f t="shared" si="120"/>
        <v>0</v>
      </c>
      <c r="AH135" s="81">
        <f t="shared" si="121"/>
        <v>0</v>
      </c>
      <c r="AI135" s="81">
        <f t="shared" si="122"/>
        <v>0</v>
      </c>
      <c r="AL135" s="42">
        <f t="shared" si="112"/>
        <v>0</v>
      </c>
      <c r="AM135" s="42">
        <f t="shared" si="96"/>
        <v>0</v>
      </c>
      <c r="AN135" s="42">
        <f t="shared" si="97"/>
        <v>0</v>
      </c>
      <c r="AO135" s="42">
        <f t="shared" si="98"/>
        <v>0</v>
      </c>
      <c r="AP135" s="42">
        <f t="shared" si="99"/>
        <v>0</v>
      </c>
      <c r="AQ135" s="39">
        <f t="shared" si="100"/>
        <v>0</v>
      </c>
      <c r="AR135" s="39">
        <f t="shared" si="113"/>
        <v>0</v>
      </c>
      <c r="AS135" s="86" t="str">
        <f t="shared" si="114"/>
        <v/>
      </c>
      <c r="AT135" s="73" t="str">
        <f t="shared" si="115"/>
        <v/>
      </c>
      <c r="AV135" s="42">
        <f t="shared" si="101"/>
        <v>0</v>
      </c>
      <c r="AW135" s="42">
        <f t="shared" si="102"/>
        <v>0</v>
      </c>
      <c r="AX135" s="42">
        <f t="shared" si="103"/>
        <v>0</v>
      </c>
      <c r="AY135" s="39">
        <f t="shared" si="104"/>
        <v>0</v>
      </c>
      <c r="AZ135" s="39">
        <f t="shared" si="105"/>
        <v>0</v>
      </c>
      <c r="BA135" s="39">
        <f t="shared" si="116"/>
        <v>0</v>
      </c>
      <c r="BB135" s="35"/>
      <c r="BC135" s="35"/>
      <c r="BD135" s="35"/>
      <c r="BE135" s="35"/>
      <c r="BF135" s="35"/>
      <c r="BG135" s="35"/>
      <c r="BH135" s="35"/>
      <c r="BI135" s="19"/>
      <c r="BK135" s="100" t="s">
        <v>308</v>
      </c>
      <c r="BL135" s="75">
        <f>'Indata och resultat'!$D$15</f>
        <v>100</v>
      </c>
      <c r="BM135" s="75"/>
      <c r="BN135" s="75"/>
      <c r="BO135" s="75"/>
      <c r="BP135" s="75"/>
      <c r="BQ135" s="75"/>
      <c r="BR135" s="75"/>
      <c r="BT135" s="75"/>
      <c r="BU135" s="75"/>
      <c r="BV135" s="75"/>
      <c r="CE135" s="75"/>
      <c r="CF135" s="75"/>
      <c r="CG135" s="75"/>
      <c r="CH135" s="75"/>
      <c r="CI135" s="75"/>
      <c r="CJ135" s="75"/>
    </row>
    <row r="136" spans="2:118" ht="16.5" customHeight="1">
      <c r="C136" s="24">
        <f t="shared" ca="1" si="106"/>
        <v>2022</v>
      </c>
      <c r="D136" s="16"/>
      <c r="E136" s="24" t="str">
        <f t="shared" ca="1" si="106"/>
        <v>okt</v>
      </c>
      <c r="F136" s="17"/>
      <c r="G136" s="69"/>
      <c r="H136" s="194"/>
      <c r="I136" s="69"/>
      <c r="J136" s="194"/>
      <c r="K136" s="69"/>
      <c r="O136" s="69"/>
      <c r="Q136" s="69"/>
      <c r="S136" s="69"/>
      <c r="U136" s="81">
        <f t="shared" si="107"/>
        <v>0</v>
      </c>
      <c r="Y136" s="81">
        <f t="shared" si="118"/>
        <v>0</v>
      </c>
      <c r="Z136" s="81">
        <f t="shared" si="108"/>
        <v>0</v>
      </c>
      <c r="AA136" s="81">
        <f t="shared" si="109"/>
        <v>0</v>
      </c>
      <c r="AC136" s="81">
        <f t="shared" si="119"/>
        <v>0</v>
      </c>
      <c r="AD136" s="81">
        <f t="shared" si="110"/>
        <v>0</v>
      </c>
      <c r="AE136" s="81">
        <f t="shared" si="111"/>
        <v>0</v>
      </c>
      <c r="AG136" s="81">
        <f t="shared" si="120"/>
        <v>0</v>
      </c>
      <c r="AH136" s="81">
        <f t="shared" si="121"/>
        <v>0</v>
      </c>
      <c r="AI136" s="81">
        <f t="shared" si="122"/>
        <v>0</v>
      </c>
      <c r="AL136" s="42">
        <f t="shared" si="112"/>
        <v>0</v>
      </c>
      <c r="AM136" s="42">
        <f t="shared" si="96"/>
        <v>0</v>
      </c>
      <c r="AN136" s="42">
        <f t="shared" si="97"/>
        <v>0</v>
      </c>
      <c r="AO136" s="42">
        <f t="shared" si="98"/>
        <v>0</v>
      </c>
      <c r="AP136" s="42">
        <f t="shared" si="99"/>
        <v>0</v>
      </c>
      <c r="AQ136" s="39">
        <f t="shared" si="100"/>
        <v>0</v>
      </c>
      <c r="AR136" s="39">
        <f t="shared" si="113"/>
        <v>0</v>
      </c>
      <c r="AS136" s="86" t="str">
        <f t="shared" si="114"/>
        <v/>
      </c>
      <c r="AT136" s="73" t="str">
        <f t="shared" si="115"/>
        <v/>
      </c>
      <c r="AV136" s="42">
        <f t="shared" si="101"/>
        <v>0</v>
      </c>
      <c r="AW136" s="42">
        <f t="shared" si="102"/>
        <v>0</v>
      </c>
      <c r="AX136" s="42">
        <f t="shared" si="103"/>
        <v>0</v>
      </c>
      <c r="AY136" s="39">
        <f t="shared" si="104"/>
        <v>0</v>
      </c>
      <c r="AZ136" s="39">
        <f t="shared" si="105"/>
        <v>0</v>
      </c>
      <c r="BA136" s="39">
        <f t="shared" si="116"/>
        <v>0</v>
      </c>
      <c r="BB136" s="35"/>
      <c r="BC136" s="35"/>
      <c r="BD136" s="35"/>
      <c r="BE136" s="35"/>
      <c r="BF136" s="35"/>
      <c r="BG136" s="35"/>
      <c r="BH136" s="35"/>
      <c r="BI136" s="19"/>
      <c r="BK136" s="100" t="s">
        <v>309</v>
      </c>
      <c r="BL136" s="75">
        <v>2</v>
      </c>
      <c r="BM136" s="75"/>
      <c r="BN136" s="75"/>
      <c r="BO136" s="75"/>
      <c r="BP136" s="75"/>
      <c r="BQ136" s="75"/>
      <c r="BR136" s="75"/>
      <c r="BT136" s="75"/>
      <c r="BU136" s="75"/>
      <c r="BV136" s="75"/>
      <c r="CE136" s="75"/>
      <c r="CF136" s="75"/>
      <c r="CG136" s="75"/>
      <c r="CH136" s="75"/>
      <c r="CI136" s="75"/>
      <c r="CJ136" s="75"/>
    </row>
    <row r="137" spans="2:118" ht="16.5" customHeight="1" thickBot="1">
      <c r="C137" s="24">
        <f t="shared" ca="1" si="106"/>
        <v>2022</v>
      </c>
      <c r="D137" s="16"/>
      <c r="E137" s="24" t="str">
        <f t="shared" ca="1" si="106"/>
        <v>nov</v>
      </c>
      <c r="F137" s="17"/>
      <c r="G137" s="69"/>
      <c r="H137" s="194"/>
      <c r="I137" s="69"/>
      <c r="J137" s="194"/>
      <c r="K137" s="69"/>
      <c r="O137" s="69"/>
      <c r="Q137" s="69"/>
      <c r="S137" s="69"/>
      <c r="U137" s="81">
        <f t="shared" si="107"/>
        <v>0</v>
      </c>
      <c r="Y137" s="81">
        <f t="shared" si="118"/>
        <v>0</v>
      </c>
      <c r="Z137" s="81">
        <f t="shared" si="108"/>
        <v>0</v>
      </c>
      <c r="AA137" s="81">
        <f t="shared" si="109"/>
        <v>0</v>
      </c>
      <c r="AC137" s="81">
        <f t="shared" si="119"/>
        <v>0</v>
      </c>
      <c r="AD137" s="81">
        <f t="shared" si="110"/>
        <v>0</v>
      </c>
      <c r="AE137" s="81">
        <f t="shared" si="111"/>
        <v>0</v>
      </c>
      <c r="AG137" s="81">
        <f t="shared" si="120"/>
        <v>0</v>
      </c>
      <c r="AH137" s="81">
        <f t="shared" si="121"/>
        <v>0</v>
      </c>
      <c r="AI137" s="81">
        <f t="shared" si="122"/>
        <v>0</v>
      </c>
      <c r="AL137" s="44">
        <f t="shared" si="112"/>
        <v>0</v>
      </c>
      <c r="AM137" s="44">
        <f t="shared" si="96"/>
        <v>0</v>
      </c>
      <c r="AN137" s="44">
        <f t="shared" si="97"/>
        <v>0</v>
      </c>
      <c r="AO137" s="44">
        <f t="shared" si="98"/>
        <v>0</v>
      </c>
      <c r="AP137" s="44">
        <f t="shared" si="99"/>
        <v>0</v>
      </c>
      <c r="AQ137" s="45">
        <f t="shared" si="100"/>
        <v>0</v>
      </c>
      <c r="AR137" s="45">
        <f t="shared" si="113"/>
        <v>0</v>
      </c>
      <c r="AS137" s="86" t="str">
        <f t="shared" si="114"/>
        <v/>
      </c>
      <c r="AT137" s="73" t="str">
        <f t="shared" si="115"/>
        <v/>
      </c>
      <c r="AV137" s="44">
        <f t="shared" si="101"/>
        <v>0</v>
      </c>
      <c r="AW137" s="44">
        <f t="shared" si="102"/>
        <v>0</v>
      </c>
      <c r="AX137" s="44">
        <f t="shared" si="103"/>
        <v>0</v>
      </c>
      <c r="AY137" s="45">
        <f t="shared" si="104"/>
        <v>0</v>
      </c>
      <c r="AZ137" s="45">
        <f t="shared" si="105"/>
        <v>0</v>
      </c>
      <c r="BA137" s="202">
        <f t="shared" si="116"/>
        <v>0</v>
      </c>
      <c r="BB137" s="35"/>
      <c r="BC137" s="35"/>
      <c r="BD137" s="35"/>
      <c r="BE137" s="35"/>
      <c r="BF137" s="35"/>
      <c r="BG137" s="35"/>
      <c r="BH137" s="35"/>
      <c r="BI137" s="19"/>
      <c r="BK137" s="100" t="s">
        <v>310</v>
      </c>
      <c r="BL137" s="75">
        <f>'Indata och resultat'!$D$16</f>
        <v>0</v>
      </c>
      <c r="BM137" s="75"/>
      <c r="BN137" s="75"/>
      <c r="BO137" s="75"/>
      <c r="BP137" s="75"/>
      <c r="BQ137" s="75"/>
      <c r="BR137" s="75"/>
      <c r="BT137" s="75"/>
      <c r="BU137" s="75"/>
      <c r="BV137" s="75"/>
      <c r="CE137" s="75"/>
      <c r="CF137" s="75"/>
      <c r="CG137" s="75"/>
      <c r="CH137" s="75"/>
      <c r="CI137" s="75"/>
      <c r="CJ137" s="75"/>
    </row>
    <row r="138" spans="2:118" ht="16.5" customHeight="1" thickTop="1">
      <c r="C138" s="24">
        <f t="shared" ca="1" si="106"/>
        <v>2022</v>
      </c>
      <c r="D138" s="16"/>
      <c r="E138" s="24" t="str">
        <f t="shared" ca="1" si="106"/>
        <v>dec</v>
      </c>
      <c r="F138" s="17"/>
      <c r="G138" s="69"/>
      <c r="H138" s="194"/>
      <c r="I138" s="69"/>
      <c r="J138" s="194"/>
      <c r="K138" s="69"/>
      <c r="O138" s="69"/>
      <c r="Q138" s="69"/>
      <c r="S138" s="69"/>
      <c r="U138" s="91">
        <f t="shared" si="107"/>
        <v>0</v>
      </c>
      <c r="Y138" s="91">
        <f t="shared" si="118"/>
        <v>0</v>
      </c>
      <c r="Z138" s="91">
        <f t="shared" si="108"/>
        <v>0</v>
      </c>
      <c r="AA138" s="91">
        <f t="shared" si="109"/>
        <v>0</v>
      </c>
      <c r="AC138" s="91">
        <f t="shared" si="119"/>
        <v>0</v>
      </c>
      <c r="AD138" s="91">
        <f t="shared" si="110"/>
        <v>0</v>
      </c>
      <c r="AE138" s="91">
        <f t="shared" si="111"/>
        <v>0</v>
      </c>
      <c r="AG138" s="91">
        <f t="shared" si="120"/>
        <v>0</v>
      </c>
      <c r="AH138" s="91">
        <f t="shared" si="121"/>
        <v>0</v>
      </c>
      <c r="AI138" s="91">
        <f t="shared" si="122"/>
        <v>0</v>
      </c>
      <c r="AK138" s="33" t="s">
        <v>277</v>
      </c>
      <c r="AL138" s="46">
        <f>SUM(AL126:AL137)</f>
        <v>0</v>
      </c>
      <c r="AM138" s="46">
        <f t="shared" ref="AM138:AQ138" si="127">SUM(AM126:AM137)</f>
        <v>0</v>
      </c>
      <c r="AN138" s="46">
        <f t="shared" si="127"/>
        <v>0</v>
      </c>
      <c r="AO138" s="46">
        <f t="shared" si="127"/>
        <v>0</v>
      </c>
      <c r="AP138" s="47">
        <f t="shared" si="127"/>
        <v>0</v>
      </c>
      <c r="AQ138" s="46">
        <f t="shared" si="127"/>
        <v>0</v>
      </c>
      <c r="AR138" s="35">
        <f>SUM(AR126:AR137)</f>
        <v>0</v>
      </c>
      <c r="AU138" s="33" t="s">
        <v>277</v>
      </c>
      <c r="AV138" s="48">
        <f>SUM(AV126:AV137)</f>
        <v>0</v>
      </c>
      <c r="AW138" s="48">
        <f t="shared" ref="AW138:AZ138" si="128">SUM(AW126:AW137)</f>
        <v>0</v>
      </c>
      <c r="AX138" s="48">
        <f t="shared" si="128"/>
        <v>0</v>
      </c>
      <c r="AY138" s="48">
        <f t="shared" si="128"/>
        <v>0</v>
      </c>
      <c r="AZ138" s="201">
        <f t="shared" si="128"/>
        <v>0</v>
      </c>
      <c r="BA138" s="39">
        <f>SUM(BA126:BA137)</f>
        <v>0</v>
      </c>
      <c r="BB138" s="43"/>
      <c r="BC138" s="43"/>
      <c r="BD138" s="43"/>
      <c r="BE138" s="43"/>
      <c r="BF138" s="43"/>
      <c r="BG138" s="43"/>
      <c r="BH138" s="43"/>
      <c r="BI138" s="19"/>
      <c r="BK138" s="100" t="s">
        <v>311</v>
      </c>
      <c r="BL138" s="75">
        <f>(BL134*BL135+BL136*BL137)/100</f>
        <v>25</v>
      </c>
      <c r="BM138" s="75"/>
      <c r="BN138" s="75"/>
      <c r="BO138" s="75"/>
      <c r="BP138" s="75"/>
      <c r="BQ138" s="75"/>
      <c r="BR138" s="75"/>
      <c r="BT138" s="75"/>
      <c r="BU138" s="75"/>
      <c r="BV138" s="75"/>
      <c r="CE138" s="75"/>
      <c r="CF138" s="75"/>
      <c r="CG138" s="75"/>
      <c r="CH138" s="75"/>
      <c r="CI138" s="75"/>
      <c r="CJ138" s="75"/>
    </row>
    <row r="139" spans="2:118" ht="16.5" customHeight="1">
      <c r="D139" s="16"/>
      <c r="F139" s="17"/>
      <c r="G139" s="21"/>
      <c r="I139" s="21"/>
      <c r="K139" s="21"/>
      <c r="Q139" s="19"/>
      <c r="U139" s="81">
        <f>SUM(U127:U138)</f>
        <v>0</v>
      </c>
      <c r="Y139" s="81">
        <f>SUM(Y127:Y138)</f>
        <v>0</v>
      </c>
      <c r="Z139" s="81">
        <f t="shared" ref="Z139:AA139" si="129">SUM(Z127:Z138)</f>
        <v>0</v>
      </c>
      <c r="AA139" s="81">
        <f t="shared" si="129"/>
        <v>0</v>
      </c>
      <c r="AC139" s="81">
        <f>SUM(AC127:AC138)</f>
        <v>0</v>
      </c>
      <c r="AD139" s="81">
        <f t="shared" ref="AD139" si="130">SUM(AD127:AD138)</f>
        <v>0</v>
      </c>
      <c r="AE139" s="81">
        <f t="shared" ref="AE139" si="131">SUM(AE127:AE138)</f>
        <v>0</v>
      </c>
      <c r="AG139" s="81">
        <f>SUM(AG127:AG138)</f>
        <v>0</v>
      </c>
      <c r="AH139" s="81">
        <f t="shared" ref="AH139" si="132">SUM(AH127:AH138)</f>
        <v>0</v>
      </c>
      <c r="AI139" s="81">
        <f t="shared" ref="AI139" si="133">SUM(AI127:AI138)</f>
        <v>0</v>
      </c>
      <c r="AK139" s="33" t="s">
        <v>279</v>
      </c>
      <c r="AL139" s="46">
        <f>IF($C$43=$AL$125,AC139*$C$44,0)+IF($E$43=$AL$125,AD139*$E$44,0)+IF($G$43=$AL$125,AE139*$G$44,0)</f>
        <v>0</v>
      </c>
      <c r="AM139" s="46">
        <f>IF(OR($C$43="El-panna",$C$43="Värmepump"),AC139*$C$44,0)+IF(OR($E$43="El-panna",$E$43="Värmepump"),AD139*$E$44,0)+IF(OR($G$43="El-panna",$G$43="Värmepump"),AE139*$G$44,0)</f>
        <v>0</v>
      </c>
      <c r="AN139" s="47">
        <f>IF(OR($C$43="Flispanna",$C$43="Pelletspanna",$C$43="Vedpanna"),AC139*$C$44,0)+IF(OR($E$43="Flispanna",$E$43="Pelletspanna",$E$43="Vedpanna"),AD139*$E$44,0)+IF(OR($G$43="Flispanna",$G$43="Pelletspanna",$G$43="Vedpanna"),AE139*$G$44,0)</f>
        <v>0</v>
      </c>
      <c r="AO139" s="47">
        <f>IF($C$43="Gaspanna",AC139*$C$44,0)+IF($E$43="Gaspanna",AD139*$E$44,0)+IF($G$43="Gaspanna",AE139*$G$44,0)</f>
        <v>0</v>
      </c>
      <c r="AP139" s="47">
        <f>IF($C$43="Oljepanna",AC139*$C$44,0)+IF($E$43="Oljepanna",AD139*$E$44,0)+IF($G$43="Oljepanna",AE139*$G$44,0)</f>
        <v>0</v>
      </c>
      <c r="AQ139" s="46">
        <f>SUM(AL139:AP139)</f>
        <v>0</v>
      </c>
      <c r="AR139" s="43"/>
      <c r="AU139" s="33" t="s">
        <v>279</v>
      </c>
      <c r="AV139" s="39">
        <f>IF(AV138&gt;0,AV138*(AL139/AL138),0)</f>
        <v>0</v>
      </c>
      <c r="AW139" s="39">
        <f>IF(AW138&gt;0,AW138*(AM139/AM138),0)</f>
        <v>0</v>
      </c>
      <c r="AX139" s="39">
        <f>IF(AX138&gt;0,AX138*(AN139/AN138),0)</f>
        <v>0</v>
      </c>
      <c r="AY139" s="39">
        <f>IF(AY138&gt;0,AY138*(AO139/AO138),0)</f>
        <v>0</v>
      </c>
      <c r="AZ139" s="39">
        <f>IF(AZ138&gt;0,AZ138*(AP139/AP138),0)</f>
        <v>0</v>
      </c>
      <c r="BA139" s="39">
        <f>SUM(AV139:AZ139)</f>
        <v>0</v>
      </c>
      <c r="BI139" s="19"/>
      <c r="BK139" s="100" t="s">
        <v>312</v>
      </c>
      <c r="BL139" s="103">
        <f>IF($C$40="Finns",($BL$138*0.9),$BL$138)</f>
        <v>25</v>
      </c>
      <c r="BN139" s="86"/>
      <c r="BQ139" s="75"/>
      <c r="BR139" s="75"/>
      <c r="BT139" s="75"/>
      <c r="BU139" s="75"/>
      <c r="BV139" s="75"/>
      <c r="CE139" s="103"/>
      <c r="CF139" s="103"/>
      <c r="CG139" s="103"/>
      <c r="CH139" s="103"/>
      <c r="CI139" s="103"/>
      <c r="CJ139" s="103"/>
    </row>
    <row r="140" spans="2:118" ht="16.5" customHeight="1">
      <c r="D140" s="16"/>
      <c r="F140" s="17"/>
      <c r="Q140" s="19"/>
      <c r="AE140" s="81"/>
      <c r="AG140" s="80"/>
      <c r="AH140" s="80"/>
      <c r="AI140" s="80"/>
      <c r="AK140" s="33" t="s">
        <v>282</v>
      </c>
      <c r="AL140" s="35">
        <f>IF($AQ$139&gt;0,AL139/$AQ$139,0)</f>
        <v>0</v>
      </c>
      <c r="AM140" s="35">
        <f t="shared" ref="AM140:AP140" si="134">IF($AQ$139&gt;0,AM139/$AQ$139,0)</f>
        <v>0</v>
      </c>
      <c r="AN140" s="35">
        <f t="shared" si="134"/>
        <v>0</v>
      </c>
      <c r="AO140" s="35">
        <f t="shared" si="134"/>
        <v>0</v>
      </c>
      <c r="AP140" s="35">
        <f t="shared" si="134"/>
        <v>0</v>
      </c>
      <c r="AR140" s="43"/>
      <c r="BI140" s="19"/>
      <c r="BK140" s="100" t="s">
        <v>313</v>
      </c>
      <c r="BL140" s="103" t="e">
        <f>BL139-(($AP$196+$AS$196)/'Indata och resultat'!$D$14)</f>
        <v>#DIV/0!</v>
      </c>
      <c r="BM140" s="75"/>
      <c r="BN140" s="75"/>
      <c r="BO140" s="75"/>
      <c r="BP140" s="75"/>
      <c r="BQ140" s="75"/>
      <c r="BR140" s="75"/>
      <c r="BT140" s="75"/>
      <c r="BU140" s="75"/>
      <c r="BV140" s="75"/>
      <c r="CE140" s="103"/>
      <c r="CF140" s="103"/>
      <c r="CG140" s="103"/>
      <c r="CH140" s="103"/>
      <c r="CI140" s="103"/>
      <c r="CJ140" s="103"/>
    </row>
    <row r="141" spans="2:118" ht="15" customHeight="1">
      <c r="D141" s="16"/>
      <c r="F141" s="17"/>
      <c r="Q141" s="19"/>
      <c r="U141" s="99" t="s">
        <v>119</v>
      </c>
      <c r="AE141" s="81"/>
      <c r="AG141" s="80"/>
      <c r="AH141" s="80"/>
      <c r="AI141" s="80"/>
      <c r="AK141" s="33" t="s">
        <v>285</v>
      </c>
      <c r="AL141" s="39">
        <f>(AL139-$AP$196*AL140)</f>
        <v>0</v>
      </c>
      <c r="AM141" s="39">
        <f t="shared" ref="AM141:AP141" si="135">(AM139-$AP$196*AM140)</f>
        <v>0</v>
      </c>
      <c r="AN141" s="39">
        <f t="shared" si="135"/>
        <v>0</v>
      </c>
      <c r="AO141" s="39">
        <f t="shared" si="135"/>
        <v>0</v>
      </c>
      <c r="AP141" s="39">
        <f t="shared" si="135"/>
        <v>0</v>
      </c>
      <c r="AQ141" s="39">
        <f>SUM(AL141:AP141)</f>
        <v>0</v>
      </c>
      <c r="AR141" s="43"/>
      <c r="BI141" s="19"/>
      <c r="BL141" s="93" t="s">
        <v>314</v>
      </c>
      <c r="BM141" s="75"/>
      <c r="BN141" s="75"/>
      <c r="BO141" s="75"/>
      <c r="BP141" s="75"/>
      <c r="BQ141" s="75" t="s">
        <v>268</v>
      </c>
      <c r="BR141" s="75" t="s">
        <v>137</v>
      </c>
      <c r="BT141" s="75"/>
      <c r="BU141" s="75"/>
      <c r="BV141" s="75"/>
    </row>
    <row r="142" spans="2:118" ht="16.5" customHeight="1">
      <c r="B142" s="18" t="s">
        <v>119</v>
      </c>
      <c r="D142" s="16"/>
      <c r="F142" s="17"/>
      <c r="Q142" s="19"/>
      <c r="U142" s="90" t="s">
        <v>315</v>
      </c>
      <c r="AE142" s="81"/>
      <c r="AG142" s="80"/>
      <c r="AH142" s="80"/>
      <c r="AI142" s="80"/>
      <c r="AK142" s="33" t="s">
        <v>286</v>
      </c>
      <c r="AL142" s="39">
        <f>(AL141-($AS$196+$AU$196)*AL140)</f>
        <v>0</v>
      </c>
      <c r="AM142" s="39">
        <f t="shared" ref="AM142:AP142" si="136">(AM141-($AS$196+$AU$196)*AM140)</f>
        <v>0</v>
      </c>
      <c r="AN142" s="39">
        <f t="shared" si="136"/>
        <v>0</v>
      </c>
      <c r="AO142" s="39">
        <f t="shared" si="136"/>
        <v>0</v>
      </c>
      <c r="AP142" s="39">
        <f t="shared" si="136"/>
        <v>0</v>
      </c>
      <c r="AQ142" s="39">
        <f>SUM(AL142:AP142)</f>
        <v>0</v>
      </c>
      <c r="AR142" s="43"/>
      <c r="BI142" s="19"/>
      <c r="BK142" s="100" t="s">
        <v>316</v>
      </c>
      <c r="BL142" s="108">
        <f>IF(BL132&gt;0,($BL$140*BL132*'Indata och resultat'!$D$14/1000),0)</f>
        <v>0</v>
      </c>
      <c r="BM142" s="108">
        <f>IF(BM132&gt;0,($BL$140*BM132*'Indata och resultat'!$D$14/1000),0)</f>
        <v>0</v>
      </c>
      <c r="BN142" s="108">
        <f>IF(BN132&gt;0,($BL$140*BN132*'Indata och resultat'!$D$14/1000),0)</f>
        <v>0</v>
      </c>
      <c r="BO142" s="108">
        <f>IF(BO132&gt;0,($BL$140*BO132*'Indata och resultat'!$D$14/1000),0)</f>
        <v>0</v>
      </c>
      <c r="BP142" s="108">
        <f>IF(BP132&gt;0,($BL$140*BP132*'Indata och resultat'!$D$14/1000),0)</f>
        <v>0</v>
      </c>
      <c r="BQ142" s="108">
        <f>SUM(BL142:BP142)</f>
        <v>0</v>
      </c>
      <c r="BR142" s="103" t="e">
        <f>BQ142*1000/'Indata och resultat'!$D$14</f>
        <v>#DIV/0!</v>
      </c>
    </row>
    <row r="143" spans="2:118" ht="16.5" customHeight="1" thickBot="1">
      <c r="B143" s="92" t="str">
        <f>IF(C48="Finns ej","(FINNS EJ)","")</f>
        <v>(FINNS EJ)</v>
      </c>
      <c r="D143" s="16"/>
      <c r="F143" s="17"/>
      <c r="G143" s="30" t="str">
        <f>C52</f>
        <v>Kompressorkyla</v>
      </c>
      <c r="I143" s="30" t="str">
        <f>E52</f>
        <v>Kompressorkyla</v>
      </c>
      <c r="K143" s="30" t="str">
        <f>G52</f>
        <v>Fjärrkyla</v>
      </c>
      <c r="Q143" s="19"/>
      <c r="U143" s="83" t="s">
        <v>101</v>
      </c>
      <c r="V143" s="83" t="s">
        <v>102</v>
      </c>
      <c r="W143" s="83" t="s">
        <v>103</v>
      </c>
      <c r="AE143" s="81"/>
      <c r="AG143" s="80"/>
      <c r="AH143" s="80"/>
      <c r="AI143" s="80"/>
      <c r="AK143" s="33" t="s">
        <v>277</v>
      </c>
      <c r="AL143" s="39">
        <f>IF(AL140&gt;0,AL142/(AL139/AL138),0)</f>
        <v>0</v>
      </c>
      <c r="AM143" s="39">
        <f t="shared" ref="AM143:AP143" si="137">IF(AM140&gt;0,AM142/(AM139/AM138),0)</f>
        <v>0</v>
      </c>
      <c r="AN143" s="39">
        <f t="shared" si="137"/>
        <v>0</v>
      </c>
      <c r="AO143" s="39">
        <f t="shared" si="137"/>
        <v>0</v>
      </c>
      <c r="AP143" s="39">
        <f t="shared" si="137"/>
        <v>0</v>
      </c>
      <c r="AQ143" s="39">
        <f>SUM(AL143:AP143)</f>
        <v>0</v>
      </c>
      <c r="AR143" s="43"/>
      <c r="BI143" s="19"/>
      <c r="BK143" s="100" t="s">
        <v>317</v>
      </c>
      <c r="BL143" s="118">
        <f>IF(BL132&gt;0,$BL$142/BL131,0)</f>
        <v>0</v>
      </c>
      <c r="BM143" s="118">
        <f>IF(BM132&gt;0,$BL$142/BM131,0)</f>
        <v>0</v>
      </c>
      <c r="BN143" s="118">
        <f>IF(BN132&gt;0,$BL$142/BN131,0)</f>
        <v>0</v>
      </c>
      <c r="BO143" s="118">
        <f>IF(BO132&gt;0,$BL$142/BO131,0)</f>
        <v>0</v>
      </c>
      <c r="BP143" s="118">
        <f>IF(BP132&gt;0,$BL$142/BP131,0)</f>
        <v>0</v>
      </c>
      <c r="BQ143" s="118">
        <f>SUM(BL143:BP143)</f>
        <v>0</v>
      </c>
      <c r="BR143" s="103" t="e">
        <f>BQ143*1000/'Indata och resultat'!$D$14</f>
        <v>#DIV/0!</v>
      </c>
    </row>
    <row r="144" spans="2:118" ht="16.5" customHeight="1" thickBot="1">
      <c r="D144" s="16"/>
      <c r="F144" s="17"/>
      <c r="G144" s="19" t="str">
        <f>$C$54</f>
        <v>Levererad energi</v>
      </c>
      <c r="I144" s="19" t="str">
        <f>$E$54</f>
        <v>Levererad energi</v>
      </c>
      <c r="K144" s="19" t="str">
        <f>$G$54</f>
        <v>Levererad energi</v>
      </c>
      <c r="U144" s="83" t="s">
        <v>108</v>
      </c>
      <c r="V144" s="83" t="s">
        <v>108</v>
      </c>
      <c r="W144" s="83" t="s">
        <v>108</v>
      </c>
      <c r="Z144" s="75"/>
      <c r="AE144" s="81"/>
      <c r="AF144" s="81"/>
      <c r="AG144" s="81"/>
      <c r="AH144" s="81"/>
      <c r="AI144" s="81"/>
      <c r="AK144" s="33" t="s">
        <v>289</v>
      </c>
      <c r="AL144" s="39">
        <f>AL143</f>
        <v>0</v>
      </c>
      <c r="AM144" s="39">
        <f>AM143-$AL$196</f>
        <v>0</v>
      </c>
      <c r="AN144" s="39">
        <f>AN142</f>
        <v>0</v>
      </c>
      <c r="AO144" s="39">
        <f>AO143</f>
        <v>0</v>
      </c>
      <c r="AP144" s="39">
        <f>AP143</f>
        <v>0</v>
      </c>
      <c r="AQ144" s="200">
        <f>SUM(AL144:AP144)</f>
        <v>0</v>
      </c>
      <c r="AR144" s="43"/>
      <c r="BK144" s="100" t="s">
        <v>318</v>
      </c>
      <c r="BL144" s="108">
        <f>BL143</f>
        <v>0</v>
      </c>
      <c r="BM144" s="108">
        <f>BM143-$AL$196</f>
        <v>0</v>
      </c>
      <c r="BN144" s="108">
        <f>BN143</f>
        <v>0</v>
      </c>
      <c r="BO144" s="108">
        <f t="shared" ref="BO144:BP144" si="138">BO143</f>
        <v>0</v>
      </c>
      <c r="BP144" s="120">
        <f t="shared" si="138"/>
        <v>0</v>
      </c>
      <c r="BQ144" s="203">
        <f t="shared" ref="BQ144" si="139">SUM(BL144:BP144)</f>
        <v>0</v>
      </c>
      <c r="BR144" s="103" t="e">
        <f>BQ144*1000/'Indata och resultat'!$D$14</f>
        <v>#DIV/0!</v>
      </c>
    </row>
    <row r="145" spans="2:74" ht="16.5" customHeight="1" thickBot="1">
      <c r="C145" s="19" t="s">
        <v>256</v>
      </c>
      <c r="D145" s="16"/>
      <c r="E145" s="19" t="s">
        <v>262</v>
      </c>
      <c r="F145" s="17"/>
      <c r="G145" s="40" t="s">
        <v>191</v>
      </c>
      <c r="I145" s="40" t="s">
        <v>191</v>
      </c>
      <c r="K145" s="40" t="s">
        <v>191</v>
      </c>
      <c r="U145" s="84" t="s">
        <v>191</v>
      </c>
      <c r="V145" s="84" t="s">
        <v>191</v>
      </c>
      <c r="W145" s="84" t="s">
        <v>191</v>
      </c>
      <c r="AL145" s="18" t="s">
        <v>319</v>
      </c>
      <c r="BK145" s="100" t="s">
        <v>304</v>
      </c>
      <c r="BL145" s="121">
        <f>BL144*BL127</f>
        <v>0</v>
      </c>
      <c r="BM145" s="121">
        <f>BM144*BM127</f>
        <v>0</v>
      </c>
      <c r="BN145" s="121">
        <f>BN144*BN127</f>
        <v>0</v>
      </c>
      <c r="BO145" s="121">
        <f>BO144*BO127</f>
        <v>0</v>
      </c>
      <c r="BP145" s="144">
        <f>BP144*BP127</f>
        <v>0</v>
      </c>
      <c r="BQ145" s="205">
        <f>SUM(BL145:BP145)</f>
        <v>0</v>
      </c>
      <c r="BR145" s="103" t="e">
        <f>BQ145*1000/'Indata och resultat'!$D$14</f>
        <v>#DIV/0!</v>
      </c>
      <c r="BT145" s="75"/>
      <c r="BU145" s="75"/>
      <c r="BV145" s="75"/>
    </row>
    <row r="146" spans="2:74" ht="16.5" customHeight="1" thickBot="1">
      <c r="C146" s="24">
        <f t="shared" ref="C146:E157" si="140">C107</f>
        <v>2022</v>
      </c>
      <c r="D146" s="16"/>
      <c r="E146" s="24" t="str">
        <f ca="1">E107</f>
        <v>jan</v>
      </c>
      <c r="F146" s="17"/>
      <c r="G146" s="72"/>
      <c r="H146" s="194"/>
      <c r="I146" s="72"/>
      <c r="J146" s="194"/>
      <c r="K146" s="72"/>
      <c r="T146" s="75"/>
      <c r="U146" s="84">
        <f>IF(AND($C$50&gt;0,$C$48="Finns"),IF($C$54="Levererad energi",G146,G146/$C$53),0)</f>
        <v>0</v>
      </c>
      <c r="V146" s="84">
        <f>IF(AND($C$50&gt;1,$C$48="Finns"),IF($E$54="Levererad energi",I146,I146/$E$53),0)</f>
        <v>0</v>
      </c>
      <c r="W146" s="84">
        <f>IF(AND($C$50&gt;2,$C$48="Finns"),IF($G$54="Levererad energi",K146,K146/$G$53),0)</f>
        <v>0</v>
      </c>
      <c r="AC146" s="77"/>
      <c r="AE146" s="78"/>
      <c r="AL146" s="15" t="s">
        <v>124</v>
      </c>
      <c r="AM146" s="15" t="s">
        <v>123</v>
      </c>
      <c r="AN146" s="19" t="s">
        <v>268</v>
      </c>
      <c r="AO146" s="49" t="s">
        <v>269</v>
      </c>
      <c r="BJ146" s="75"/>
      <c r="BK146" s="100" t="s">
        <v>305</v>
      </c>
      <c r="BL146" s="108">
        <f>BL144*BL128</f>
        <v>0</v>
      </c>
      <c r="BM146" s="108">
        <f>BM144*BM128</f>
        <v>0</v>
      </c>
      <c r="BN146" s="108">
        <f>BN144*BN128</f>
        <v>0</v>
      </c>
      <c r="BO146" s="108">
        <f>BO144*BO128</f>
        <v>0</v>
      </c>
      <c r="BP146" s="120">
        <f>BP144*BP128</f>
        <v>0</v>
      </c>
      <c r="BQ146" s="205">
        <f>SUM(BL146:BP146)</f>
        <v>0</v>
      </c>
      <c r="BR146" s="103" t="e">
        <f>BQ146*1000/'Indata och resultat'!$D$14</f>
        <v>#DIV/0!</v>
      </c>
      <c r="BT146" s="75"/>
      <c r="BU146" s="75"/>
      <c r="BV146" s="75"/>
    </row>
    <row r="147" spans="2:74" ht="16.5" customHeight="1">
      <c r="C147" s="24">
        <f t="shared" ca="1" si="140"/>
        <v>2022</v>
      </c>
      <c r="D147" s="16"/>
      <c r="E147" s="24" t="str">
        <f t="shared" ca="1" si="140"/>
        <v>feb</v>
      </c>
      <c r="F147" s="17"/>
      <c r="G147" s="72"/>
      <c r="H147" s="194"/>
      <c r="I147" s="72"/>
      <c r="J147" s="194"/>
      <c r="K147" s="72"/>
      <c r="T147" s="75"/>
      <c r="U147" s="84">
        <f t="shared" ref="U147:U157" si="141">IF(AND($C$50&gt;0,$C$48="Finns"),IF($C$54="Levererad energi",G147,G147/$C$53),0)</f>
        <v>0</v>
      </c>
      <c r="V147" s="84">
        <f t="shared" ref="V147:V157" si="142">IF(AND($C$50&gt;1,$C$48="Finns"),IF($E$54="Levererad energi",I147,I147/$E$53),0)</f>
        <v>0</v>
      </c>
      <c r="W147" s="84">
        <f t="shared" ref="W147:W157" si="143">IF(AND($C$50&gt;2,$C$48="Finns"),IF($G$54="Levererad energi",K147,K147/$G$53),0)</f>
        <v>0</v>
      </c>
      <c r="AC147" s="84"/>
      <c r="AD147" s="83"/>
      <c r="AE147" s="83"/>
      <c r="AF147" s="83"/>
      <c r="AG147" s="83"/>
      <c r="AH147" s="83"/>
      <c r="AI147" s="83"/>
      <c r="AL147" s="54">
        <f>IF($C$52=$AL$146,U146,0)+IF($E$52=$AL$146,V146,0)+IF($G$52=$AL$146,W146,0)</f>
        <v>0</v>
      </c>
      <c r="AM147" s="54">
        <f t="shared" ref="AM147:AM158" si="144">IF($C$52=$AM$146,U146,0)+IF($E$52=$AM$146,V146,0)+IF($G$52=$AM$146,W146,0)</f>
        <v>0</v>
      </c>
      <c r="AN147" s="36">
        <f>AL147+AM147</f>
        <v>0</v>
      </c>
      <c r="AO147" s="73" t="str">
        <f>IF((AM147-AO184)&lt;0,"Fel i indata","")</f>
        <v/>
      </c>
      <c r="AR147" s="19"/>
      <c r="AS147" s="19"/>
      <c r="AT147" s="19"/>
      <c r="AU147" s="19"/>
      <c r="AV147" s="19"/>
      <c r="AW147" s="19"/>
      <c r="AX147" s="19"/>
      <c r="AY147" s="19"/>
      <c r="AZ147" s="19"/>
      <c r="BA147" s="19"/>
      <c r="BB147" s="19"/>
      <c r="BC147" s="19"/>
      <c r="BD147" s="19"/>
      <c r="BE147" s="19"/>
      <c r="BF147" s="19"/>
      <c r="BG147" s="19"/>
      <c r="BH147" s="19"/>
      <c r="BI147" s="19"/>
      <c r="BJ147" s="75"/>
      <c r="BL147" s="145" t="s">
        <v>320</v>
      </c>
      <c r="BS147" s="75"/>
      <c r="BT147" s="75"/>
      <c r="BU147" s="75"/>
      <c r="BV147" s="75"/>
    </row>
    <row r="148" spans="2:74" ht="16.5" customHeight="1">
      <c r="C148" s="24">
        <f t="shared" ca="1" si="140"/>
        <v>2022</v>
      </c>
      <c r="D148" s="16"/>
      <c r="E148" s="24" t="str">
        <f t="shared" ca="1" si="140"/>
        <v>mars</v>
      </c>
      <c r="F148" s="17"/>
      <c r="G148" s="72"/>
      <c r="H148" s="194"/>
      <c r="I148" s="72"/>
      <c r="J148" s="194"/>
      <c r="K148" s="72"/>
      <c r="T148" s="85"/>
      <c r="U148" s="84">
        <f t="shared" si="141"/>
        <v>0</v>
      </c>
      <c r="V148" s="84">
        <f t="shared" si="142"/>
        <v>0</v>
      </c>
      <c r="W148" s="84">
        <f t="shared" si="143"/>
        <v>0</v>
      </c>
      <c r="AC148" s="83"/>
      <c r="AD148" s="83"/>
      <c r="AE148" s="83"/>
      <c r="AF148" s="83"/>
      <c r="AG148" s="83"/>
      <c r="AH148" s="83"/>
      <c r="AI148" s="83"/>
      <c r="AK148" s="33"/>
      <c r="AL148" s="54">
        <f>IF($C$52=$AL$146,U147,0)+IF($E$52=$AL$146,V147,0)+IF($G$52=$AL$146,W147,0)</f>
        <v>0</v>
      </c>
      <c r="AM148" s="54">
        <f t="shared" si="144"/>
        <v>0</v>
      </c>
      <c r="AN148" s="36">
        <f t="shared" ref="AN148:AN158" si="145">AL148+AM148</f>
        <v>0</v>
      </c>
      <c r="AO148" s="73" t="str">
        <f t="shared" ref="AO148:AO158" si="146">IF((AM148-AO185)&lt;0,"Fel i indata","")</f>
        <v/>
      </c>
      <c r="AR148" s="19"/>
      <c r="AS148" s="19"/>
      <c r="AT148" s="19"/>
      <c r="AU148" s="19"/>
      <c r="AV148" s="19"/>
      <c r="AW148" s="19"/>
      <c r="AX148" s="19"/>
      <c r="AY148" s="19"/>
      <c r="AZ148" s="19"/>
      <c r="BA148" s="19"/>
      <c r="BB148" s="19"/>
      <c r="BC148" s="19"/>
      <c r="BD148" s="19"/>
      <c r="BE148" s="19"/>
      <c r="BF148" s="19"/>
      <c r="BG148" s="19"/>
      <c r="BH148" s="19"/>
      <c r="BI148" s="19"/>
      <c r="BJ148" s="75"/>
      <c r="BS148" s="75"/>
      <c r="BT148" s="75"/>
      <c r="BU148" s="75"/>
      <c r="BV148" s="75"/>
    </row>
    <row r="149" spans="2:74" ht="16.5" customHeight="1">
      <c r="C149" s="24">
        <f t="shared" ca="1" si="140"/>
        <v>2022</v>
      </c>
      <c r="D149" s="16"/>
      <c r="E149" s="24" t="str">
        <f t="shared" ca="1" si="140"/>
        <v>apr</v>
      </c>
      <c r="F149" s="17"/>
      <c r="G149" s="72"/>
      <c r="H149" s="194"/>
      <c r="I149" s="72"/>
      <c r="J149" s="194"/>
      <c r="K149" s="72"/>
      <c r="T149" s="83"/>
      <c r="U149" s="84">
        <f t="shared" si="141"/>
        <v>0</v>
      </c>
      <c r="V149" s="84">
        <f t="shared" si="142"/>
        <v>0</v>
      </c>
      <c r="W149" s="84">
        <f t="shared" si="143"/>
        <v>0</v>
      </c>
      <c r="AC149" s="83"/>
      <c r="AD149" s="83"/>
      <c r="AE149" s="83"/>
      <c r="AF149" s="83"/>
      <c r="AG149" s="83"/>
      <c r="AH149" s="83"/>
      <c r="AI149" s="83"/>
      <c r="AK149" s="33"/>
      <c r="AL149" s="54">
        <f t="shared" ref="AL149:AL158" si="147">IF($C$52=$AL$146,U148,0)+IF($E$52=$AL$146,V148,0)+IF($G$52=$AL$146,W148,0)</f>
        <v>0</v>
      </c>
      <c r="AM149" s="54">
        <f t="shared" si="144"/>
        <v>0</v>
      </c>
      <c r="AN149" s="36">
        <f t="shared" si="145"/>
        <v>0</v>
      </c>
      <c r="AO149" s="73" t="str">
        <f t="shared" si="146"/>
        <v/>
      </c>
      <c r="AR149" s="19"/>
      <c r="AS149" s="19"/>
      <c r="AT149" s="19"/>
      <c r="AU149" s="19"/>
      <c r="AV149" s="19"/>
      <c r="AW149" s="19"/>
      <c r="AX149" s="19"/>
      <c r="AY149" s="19"/>
      <c r="AZ149" s="19"/>
      <c r="BA149" s="19"/>
      <c r="BB149" s="19"/>
      <c r="BC149" s="19"/>
      <c r="BD149" s="19"/>
      <c r="BE149" s="19"/>
      <c r="BF149" s="19"/>
      <c r="BG149" s="19"/>
      <c r="BH149" s="19"/>
      <c r="BI149" s="19"/>
      <c r="BJ149" s="75"/>
      <c r="BL149" s="74" t="s">
        <v>319</v>
      </c>
      <c r="BO149" s="75"/>
      <c r="BP149" s="75"/>
      <c r="BQ149" s="75"/>
      <c r="BR149" s="75"/>
      <c r="BS149" s="75"/>
      <c r="BT149" s="75"/>
      <c r="BU149" s="75"/>
      <c r="BV149" s="75"/>
    </row>
    <row r="150" spans="2:74" ht="16.5" customHeight="1">
      <c r="C150" s="24">
        <f t="shared" ca="1" si="140"/>
        <v>2022</v>
      </c>
      <c r="D150" s="16"/>
      <c r="E150" s="24" t="str">
        <f t="shared" ca="1" si="140"/>
        <v>maj</v>
      </c>
      <c r="F150" s="17"/>
      <c r="G150" s="72"/>
      <c r="H150" s="194"/>
      <c r="I150" s="72"/>
      <c r="J150" s="194"/>
      <c r="K150" s="72"/>
      <c r="T150" s="88"/>
      <c r="U150" s="84">
        <f t="shared" si="141"/>
        <v>0</v>
      </c>
      <c r="V150" s="84">
        <f t="shared" si="142"/>
        <v>0</v>
      </c>
      <c r="W150" s="84">
        <f t="shared" si="143"/>
        <v>0</v>
      </c>
      <c r="AC150" s="81"/>
      <c r="AD150" s="81"/>
      <c r="AE150" s="81"/>
      <c r="AF150" s="81"/>
      <c r="AG150" s="81"/>
      <c r="AH150" s="80"/>
      <c r="AI150" s="80"/>
      <c r="AL150" s="54">
        <f t="shared" si="147"/>
        <v>0</v>
      </c>
      <c r="AM150" s="54">
        <f t="shared" si="144"/>
        <v>0</v>
      </c>
      <c r="AN150" s="36">
        <f t="shared" si="145"/>
        <v>0</v>
      </c>
      <c r="AO150" s="73" t="str">
        <f t="shared" si="146"/>
        <v/>
      </c>
      <c r="AR150" s="19"/>
      <c r="AS150" s="19"/>
      <c r="AT150" s="19"/>
      <c r="AU150" s="19"/>
      <c r="AV150" s="19"/>
      <c r="AW150" s="19"/>
      <c r="AX150" s="19"/>
      <c r="AY150" s="19"/>
      <c r="AZ150" s="19"/>
      <c r="BA150" s="19"/>
      <c r="BB150" s="19"/>
      <c r="BC150" s="19"/>
      <c r="BD150" s="19"/>
      <c r="BE150" s="19"/>
      <c r="BF150" s="19"/>
      <c r="BG150" s="19"/>
      <c r="BH150" s="19"/>
      <c r="BI150" s="19"/>
      <c r="BJ150" s="75"/>
      <c r="BK150" s="100" t="s">
        <v>169</v>
      </c>
      <c r="BL150" s="106" t="s">
        <v>124</v>
      </c>
      <c r="BM150" s="106" t="s">
        <v>129</v>
      </c>
      <c r="BO150" s="75"/>
      <c r="BP150" s="75"/>
      <c r="BQ150" s="75"/>
      <c r="BR150" s="75"/>
      <c r="BS150" s="75"/>
      <c r="BT150" s="75"/>
      <c r="BU150" s="75"/>
      <c r="BV150" s="75"/>
    </row>
    <row r="151" spans="2:74" ht="16.5" customHeight="1">
      <c r="C151" s="24">
        <f t="shared" ca="1" si="140"/>
        <v>2022</v>
      </c>
      <c r="D151" s="16"/>
      <c r="E151" s="24" t="str">
        <f t="shared" ca="1" si="140"/>
        <v xml:space="preserve">jun </v>
      </c>
      <c r="F151" s="17"/>
      <c r="G151" s="72"/>
      <c r="H151" s="194"/>
      <c r="I151" s="72"/>
      <c r="J151" s="194"/>
      <c r="K151" s="72"/>
      <c r="T151" s="88"/>
      <c r="U151" s="84">
        <f t="shared" si="141"/>
        <v>0</v>
      </c>
      <c r="V151" s="84">
        <f t="shared" si="142"/>
        <v>0</v>
      </c>
      <c r="W151" s="84">
        <f t="shared" si="143"/>
        <v>0</v>
      </c>
      <c r="AC151" s="81"/>
      <c r="AD151" s="81"/>
      <c r="AE151" s="81"/>
      <c r="AF151" s="81"/>
      <c r="AG151" s="81"/>
      <c r="AH151" s="80"/>
      <c r="AI151" s="80"/>
      <c r="AL151" s="54">
        <f t="shared" si="147"/>
        <v>0</v>
      </c>
      <c r="AM151" s="54">
        <f t="shared" si="144"/>
        <v>0</v>
      </c>
      <c r="AN151" s="36">
        <f t="shared" si="145"/>
        <v>0</v>
      </c>
      <c r="AO151" s="73" t="str">
        <f t="shared" si="146"/>
        <v/>
      </c>
      <c r="AP151" s="19"/>
      <c r="AQ151" s="19"/>
      <c r="AR151" s="19"/>
      <c r="AS151" s="19"/>
      <c r="AT151" s="19"/>
      <c r="AU151" s="19"/>
      <c r="AV151" s="19"/>
      <c r="AW151" s="19"/>
      <c r="AX151" s="19"/>
      <c r="AY151" s="19"/>
      <c r="AZ151" s="19"/>
      <c r="BA151" s="19"/>
      <c r="BB151" s="19"/>
      <c r="BC151" s="19"/>
      <c r="BD151" s="19"/>
      <c r="BE151" s="19"/>
      <c r="BF151" s="19"/>
      <c r="BG151" s="19"/>
      <c r="BH151" s="19"/>
      <c r="BI151" s="19"/>
      <c r="BJ151" s="75"/>
      <c r="BK151" s="100" t="s">
        <v>275</v>
      </c>
      <c r="BL151" s="108">
        <v>1</v>
      </c>
      <c r="BM151" s="106">
        <v>1.6</v>
      </c>
      <c r="BO151" s="75"/>
      <c r="BP151" s="75"/>
      <c r="BQ151" s="75"/>
      <c r="BR151" s="75"/>
      <c r="BS151" s="75"/>
      <c r="BT151" s="75"/>
      <c r="BU151" s="75"/>
      <c r="BV151" s="75"/>
    </row>
    <row r="152" spans="2:74" ht="16.5" customHeight="1">
      <c r="C152" s="24">
        <f t="shared" ca="1" si="140"/>
        <v>2022</v>
      </c>
      <c r="D152" s="16"/>
      <c r="E152" s="24" t="str">
        <f t="shared" ca="1" si="140"/>
        <v>jul</v>
      </c>
      <c r="F152" s="17"/>
      <c r="G152" s="72"/>
      <c r="H152" s="194"/>
      <c r="I152" s="72"/>
      <c r="J152" s="194"/>
      <c r="K152" s="72"/>
      <c r="T152" s="88"/>
      <c r="U152" s="84">
        <f t="shared" si="141"/>
        <v>0</v>
      </c>
      <c r="V152" s="84">
        <f t="shared" si="142"/>
        <v>0</v>
      </c>
      <c r="W152" s="84">
        <f t="shared" si="143"/>
        <v>0</v>
      </c>
      <c r="AC152" s="81"/>
      <c r="AD152" s="81"/>
      <c r="AE152" s="81"/>
      <c r="AF152" s="81"/>
      <c r="AG152" s="81"/>
      <c r="AH152" s="80"/>
      <c r="AI152" s="80"/>
      <c r="AL152" s="54">
        <f t="shared" si="147"/>
        <v>0</v>
      </c>
      <c r="AM152" s="54">
        <f t="shared" si="144"/>
        <v>0</v>
      </c>
      <c r="AN152" s="36">
        <f t="shared" si="145"/>
        <v>0</v>
      </c>
      <c r="AO152" s="73" t="str">
        <f>IF((AM152-AO189)&lt;0,"Fel i indata","")</f>
        <v/>
      </c>
      <c r="AP152" s="19"/>
      <c r="AQ152" s="19"/>
      <c r="AR152" s="19"/>
      <c r="AS152" s="19"/>
      <c r="AT152" s="19"/>
      <c r="AU152" s="19"/>
      <c r="AV152" s="19"/>
      <c r="AW152" s="19"/>
      <c r="AX152" s="19"/>
      <c r="AY152" s="19"/>
      <c r="AZ152" s="19"/>
      <c r="BA152" s="19"/>
      <c r="BB152" s="19"/>
      <c r="BC152" s="19"/>
      <c r="BD152" s="19"/>
      <c r="BE152" s="19"/>
      <c r="BF152" s="19"/>
      <c r="BG152" s="19"/>
      <c r="BH152" s="19"/>
      <c r="BI152" s="19"/>
      <c r="BJ152" s="75"/>
      <c r="BK152" s="100" t="s">
        <v>276</v>
      </c>
      <c r="BL152" s="106">
        <v>0.6</v>
      </c>
      <c r="BM152" s="106">
        <v>1.8</v>
      </c>
      <c r="BO152" s="75"/>
      <c r="BP152" s="75"/>
      <c r="BQ152" s="75"/>
      <c r="BR152" s="75"/>
      <c r="BS152" s="75"/>
      <c r="BT152" s="75"/>
      <c r="BU152" s="75"/>
      <c r="BV152" s="75"/>
    </row>
    <row r="153" spans="2:74" ht="16.5" customHeight="1">
      <c r="C153" s="24">
        <f t="shared" ca="1" si="140"/>
        <v>2022</v>
      </c>
      <c r="D153" s="16"/>
      <c r="E153" s="24" t="str">
        <f t="shared" ca="1" si="140"/>
        <v>aug</v>
      </c>
      <c r="F153" s="17"/>
      <c r="G153" s="72"/>
      <c r="H153" s="194"/>
      <c r="I153" s="72"/>
      <c r="J153" s="194"/>
      <c r="K153" s="72"/>
      <c r="T153" s="88"/>
      <c r="U153" s="84">
        <f t="shared" si="141"/>
        <v>0</v>
      </c>
      <c r="V153" s="84">
        <f t="shared" si="142"/>
        <v>0</v>
      </c>
      <c r="W153" s="84">
        <f t="shared" si="143"/>
        <v>0</v>
      </c>
      <c r="AC153" s="81"/>
      <c r="AD153" s="81"/>
      <c r="AE153" s="81"/>
      <c r="AF153" s="81"/>
      <c r="AG153" s="81"/>
      <c r="AH153" s="80"/>
      <c r="AI153" s="80"/>
      <c r="AL153" s="54">
        <f t="shared" si="147"/>
        <v>0</v>
      </c>
      <c r="AM153" s="54">
        <f t="shared" si="144"/>
        <v>0</v>
      </c>
      <c r="AN153" s="36">
        <f t="shared" si="145"/>
        <v>0</v>
      </c>
      <c r="AO153" s="73" t="str">
        <f t="shared" si="146"/>
        <v/>
      </c>
      <c r="AP153" s="19"/>
      <c r="AQ153" s="19"/>
      <c r="AR153" s="19"/>
      <c r="AS153" s="19"/>
      <c r="AT153" s="19"/>
      <c r="AU153" s="19"/>
      <c r="AV153" s="19"/>
      <c r="AW153" s="19"/>
      <c r="AX153" s="19"/>
      <c r="AY153" s="19"/>
      <c r="AZ153" s="19"/>
      <c r="BA153" s="19"/>
      <c r="BB153" s="19"/>
      <c r="BC153" s="19"/>
      <c r="BD153" s="19"/>
      <c r="BE153" s="19"/>
      <c r="BF153" s="19"/>
      <c r="BG153" s="19"/>
      <c r="BH153" s="19"/>
      <c r="BI153" s="19"/>
      <c r="BJ153" s="75"/>
      <c r="BL153" s="75" t="str">
        <f>BL150</f>
        <v>Fjärrkyla</v>
      </c>
      <c r="BM153" s="75" t="str">
        <f>BM150</f>
        <v>El</v>
      </c>
      <c r="BN153" s="75" t="s">
        <v>268</v>
      </c>
      <c r="BO153" s="75"/>
      <c r="BP153" s="75"/>
      <c r="BQ153" s="75"/>
      <c r="BR153" s="75"/>
      <c r="BS153" s="75"/>
      <c r="BT153" s="75"/>
      <c r="BU153" s="75"/>
      <c r="BV153" s="75"/>
    </row>
    <row r="154" spans="2:74" ht="16.5" customHeight="1">
      <c r="C154" s="24">
        <f t="shared" ca="1" si="140"/>
        <v>2022</v>
      </c>
      <c r="D154" s="16"/>
      <c r="E154" s="24" t="str">
        <f t="shared" ca="1" si="140"/>
        <v>sept</v>
      </c>
      <c r="F154" s="17"/>
      <c r="G154" s="72"/>
      <c r="H154" s="194"/>
      <c r="I154" s="72"/>
      <c r="J154" s="194"/>
      <c r="K154" s="72"/>
      <c r="T154" s="88"/>
      <c r="U154" s="84">
        <f t="shared" si="141"/>
        <v>0</v>
      </c>
      <c r="V154" s="84">
        <f t="shared" si="142"/>
        <v>0</v>
      </c>
      <c r="W154" s="84">
        <f t="shared" si="143"/>
        <v>0</v>
      </c>
      <c r="AC154" s="81"/>
      <c r="AD154" s="81"/>
      <c r="AE154" s="81"/>
      <c r="AF154" s="81"/>
      <c r="AG154" s="81"/>
      <c r="AH154" s="80"/>
      <c r="AI154" s="80"/>
      <c r="AL154" s="54">
        <f t="shared" si="147"/>
        <v>0</v>
      </c>
      <c r="AM154" s="54">
        <f t="shared" si="144"/>
        <v>0</v>
      </c>
      <c r="AN154" s="36">
        <f t="shared" si="145"/>
        <v>0</v>
      </c>
      <c r="AO154" s="73" t="str">
        <f t="shared" si="146"/>
        <v/>
      </c>
      <c r="AP154" s="19"/>
      <c r="AQ154" s="19"/>
      <c r="AR154" s="19"/>
      <c r="AS154" s="19"/>
      <c r="AT154" s="19"/>
      <c r="AU154" s="19"/>
      <c r="AV154" s="19"/>
      <c r="AW154" s="19"/>
      <c r="AX154" s="19"/>
      <c r="AY154" s="19"/>
      <c r="AZ154" s="19"/>
      <c r="BA154" s="19"/>
      <c r="BB154" s="19"/>
      <c r="BC154" s="19"/>
      <c r="BD154" s="19"/>
      <c r="BE154" s="19"/>
      <c r="BF154" s="19"/>
      <c r="BG154" s="19"/>
      <c r="BH154" s="19"/>
      <c r="BI154" s="19"/>
      <c r="BJ154" s="75"/>
      <c r="BL154" s="107">
        <f>AL147</f>
        <v>0</v>
      </c>
      <c r="BM154" s="107">
        <f t="shared" ref="BM154:BM165" si="148">AM147</f>
        <v>0</v>
      </c>
      <c r="BN154" s="108">
        <f>BL154+BM154</f>
        <v>0</v>
      </c>
      <c r="BO154" s="75"/>
      <c r="BP154" s="75"/>
      <c r="BQ154" s="75"/>
      <c r="BR154" s="75"/>
      <c r="BS154" s="75"/>
      <c r="BT154" s="75"/>
      <c r="BU154" s="75"/>
      <c r="BV154" s="75"/>
    </row>
    <row r="155" spans="2:74" ht="16.5" customHeight="1">
      <c r="C155" s="24">
        <f t="shared" ca="1" si="140"/>
        <v>2022</v>
      </c>
      <c r="D155" s="16"/>
      <c r="E155" s="24" t="str">
        <f t="shared" ca="1" si="140"/>
        <v>okt</v>
      </c>
      <c r="F155" s="17"/>
      <c r="G155" s="72"/>
      <c r="H155" s="194"/>
      <c r="I155" s="72"/>
      <c r="J155" s="194"/>
      <c r="K155" s="72"/>
      <c r="T155" s="88"/>
      <c r="U155" s="84">
        <f t="shared" si="141"/>
        <v>0</v>
      </c>
      <c r="V155" s="84">
        <f t="shared" si="142"/>
        <v>0</v>
      </c>
      <c r="W155" s="84">
        <f t="shared" si="143"/>
        <v>0</v>
      </c>
      <c r="AC155" s="81"/>
      <c r="AD155" s="81"/>
      <c r="AE155" s="81"/>
      <c r="AF155" s="81"/>
      <c r="AG155" s="81"/>
      <c r="AH155" s="80"/>
      <c r="AI155" s="80"/>
      <c r="AL155" s="54">
        <f t="shared" si="147"/>
        <v>0</v>
      </c>
      <c r="AM155" s="54">
        <f t="shared" si="144"/>
        <v>0</v>
      </c>
      <c r="AN155" s="36">
        <f t="shared" si="145"/>
        <v>0</v>
      </c>
      <c r="AO155" s="73" t="str">
        <f t="shared" si="146"/>
        <v/>
      </c>
      <c r="AP155" s="19"/>
      <c r="AQ155" s="19"/>
      <c r="AR155" s="19"/>
      <c r="AS155" s="19"/>
      <c r="AT155" s="19"/>
      <c r="AU155" s="19"/>
      <c r="AV155" s="19"/>
      <c r="AW155" s="19"/>
      <c r="AX155" s="19"/>
      <c r="AY155" s="19"/>
      <c r="AZ155" s="19"/>
      <c r="BA155" s="19"/>
      <c r="BB155" s="19"/>
      <c r="BC155" s="19"/>
      <c r="BD155" s="19"/>
      <c r="BE155" s="19"/>
      <c r="BF155" s="19"/>
      <c r="BG155" s="19"/>
      <c r="BH155" s="19"/>
      <c r="BI155" s="19"/>
      <c r="BJ155" s="75"/>
      <c r="BL155" s="107">
        <f t="shared" ref="BL155:BL165" si="149">AL148</f>
        <v>0</v>
      </c>
      <c r="BM155" s="107">
        <f t="shared" si="148"/>
        <v>0</v>
      </c>
      <c r="BN155" s="108">
        <f t="shared" ref="BN155:BN165" si="150">BL155+BM155</f>
        <v>0</v>
      </c>
      <c r="BO155" s="75"/>
      <c r="BP155" s="75"/>
      <c r="BQ155" s="75"/>
      <c r="BR155" s="75"/>
      <c r="BS155" s="75"/>
      <c r="BT155" s="75"/>
      <c r="BU155" s="75"/>
      <c r="BV155" s="75"/>
    </row>
    <row r="156" spans="2:74" ht="16.5" customHeight="1">
      <c r="C156" s="24">
        <f t="shared" ca="1" si="140"/>
        <v>2022</v>
      </c>
      <c r="D156" s="16"/>
      <c r="E156" s="24" t="str">
        <f t="shared" ca="1" si="140"/>
        <v>nov</v>
      </c>
      <c r="F156" s="17"/>
      <c r="G156" s="72"/>
      <c r="H156" s="194"/>
      <c r="I156" s="72"/>
      <c r="J156" s="194"/>
      <c r="K156" s="72"/>
      <c r="T156" s="88"/>
      <c r="U156" s="84">
        <f t="shared" si="141"/>
        <v>0</v>
      </c>
      <c r="V156" s="84">
        <f t="shared" si="142"/>
        <v>0</v>
      </c>
      <c r="W156" s="84">
        <f t="shared" si="143"/>
        <v>0</v>
      </c>
      <c r="AC156" s="81"/>
      <c r="AD156" s="81"/>
      <c r="AE156" s="81"/>
      <c r="AF156" s="81"/>
      <c r="AG156" s="81"/>
      <c r="AH156" s="80"/>
      <c r="AI156" s="80"/>
      <c r="AL156" s="54">
        <f t="shared" si="147"/>
        <v>0</v>
      </c>
      <c r="AM156" s="54">
        <f t="shared" si="144"/>
        <v>0</v>
      </c>
      <c r="AN156" s="36">
        <f t="shared" si="145"/>
        <v>0</v>
      </c>
      <c r="AO156" s="73" t="str">
        <f t="shared" si="146"/>
        <v/>
      </c>
      <c r="AP156" s="19"/>
      <c r="AQ156" s="19"/>
      <c r="AR156" s="19"/>
      <c r="AS156" s="19"/>
      <c r="AT156" s="19"/>
      <c r="AU156" s="19"/>
      <c r="AV156" s="19"/>
      <c r="AW156" s="19"/>
      <c r="AX156" s="19"/>
      <c r="AY156" s="19"/>
      <c r="AZ156" s="19"/>
      <c r="BA156" s="19"/>
      <c r="BB156" s="19"/>
      <c r="BC156" s="19"/>
      <c r="BD156" s="19"/>
      <c r="BE156" s="19"/>
      <c r="BF156" s="19"/>
      <c r="BG156" s="19"/>
      <c r="BH156" s="19"/>
      <c r="BI156" s="19"/>
      <c r="BJ156" s="75"/>
      <c r="BL156" s="107">
        <f t="shared" si="149"/>
        <v>0</v>
      </c>
      <c r="BM156" s="107">
        <f t="shared" si="148"/>
        <v>0</v>
      </c>
      <c r="BN156" s="108">
        <f t="shared" si="150"/>
        <v>0</v>
      </c>
      <c r="BO156" s="75"/>
      <c r="BP156" s="75"/>
      <c r="BQ156" s="75"/>
      <c r="BR156" s="75"/>
      <c r="BS156" s="75"/>
      <c r="BT156" s="75"/>
      <c r="BU156" s="75"/>
      <c r="BV156" s="75"/>
    </row>
    <row r="157" spans="2:74" ht="16.5" customHeight="1">
      <c r="C157" s="24">
        <f t="shared" ca="1" si="140"/>
        <v>2022</v>
      </c>
      <c r="D157" s="16"/>
      <c r="E157" s="24" t="str">
        <f t="shared" ca="1" si="140"/>
        <v>dec</v>
      </c>
      <c r="F157" s="17"/>
      <c r="G157" s="72"/>
      <c r="H157" s="194"/>
      <c r="I157" s="72"/>
      <c r="J157" s="194"/>
      <c r="K157" s="72"/>
      <c r="T157" s="88"/>
      <c r="U157" s="160">
        <f t="shared" si="141"/>
        <v>0</v>
      </c>
      <c r="V157" s="160">
        <f t="shared" si="142"/>
        <v>0</v>
      </c>
      <c r="W157" s="160">
        <f t="shared" si="143"/>
        <v>0</v>
      </c>
      <c r="AC157" s="81"/>
      <c r="AD157" s="81"/>
      <c r="AE157" s="81"/>
      <c r="AF157" s="81"/>
      <c r="AG157" s="81"/>
      <c r="AH157" s="80"/>
      <c r="AI157" s="80"/>
      <c r="AL157" s="54">
        <f t="shared" si="147"/>
        <v>0</v>
      </c>
      <c r="AM157" s="54">
        <f t="shared" si="144"/>
        <v>0</v>
      </c>
      <c r="AN157" s="36">
        <f t="shared" si="145"/>
        <v>0</v>
      </c>
      <c r="AO157" s="73" t="str">
        <f t="shared" si="146"/>
        <v/>
      </c>
      <c r="AP157" s="19"/>
      <c r="AQ157" s="19"/>
      <c r="AR157" s="19"/>
      <c r="AS157" s="19"/>
      <c r="AT157" s="19"/>
      <c r="AU157" s="19"/>
      <c r="AV157" s="19"/>
      <c r="AW157" s="19"/>
      <c r="AX157" s="19"/>
      <c r="AY157" s="19"/>
      <c r="AZ157" s="19"/>
      <c r="BA157" s="19"/>
      <c r="BB157" s="19"/>
      <c r="BC157" s="19"/>
      <c r="BD157" s="19"/>
      <c r="BE157" s="19"/>
      <c r="BF157" s="19"/>
      <c r="BG157" s="19"/>
      <c r="BH157" s="19"/>
      <c r="BI157" s="19"/>
      <c r="BJ157" s="75"/>
      <c r="BL157" s="107">
        <f t="shared" si="149"/>
        <v>0</v>
      </c>
      <c r="BM157" s="107">
        <f t="shared" si="148"/>
        <v>0</v>
      </c>
      <c r="BN157" s="108">
        <f t="shared" si="150"/>
        <v>0</v>
      </c>
      <c r="BO157" s="75"/>
      <c r="BP157" s="75"/>
      <c r="BQ157" s="75"/>
      <c r="BR157" s="75"/>
      <c r="BS157" s="75"/>
      <c r="BT157" s="75"/>
      <c r="BU157" s="75"/>
      <c r="BV157" s="75"/>
    </row>
    <row r="158" spans="2:74" ht="16.5" customHeight="1" thickBot="1">
      <c r="D158" s="16"/>
      <c r="F158" s="17"/>
      <c r="T158" s="88"/>
      <c r="U158" s="81">
        <f>SUM(U146:U157)</f>
        <v>0</v>
      </c>
      <c r="V158" s="81">
        <f>SUM(V146:V157)</f>
        <v>0</v>
      </c>
      <c r="W158" s="81">
        <f>SUM(W146:W157)</f>
        <v>0</v>
      </c>
      <c r="AC158" s="81"/>
      <c r="AD158" s="81"/>
      <c r="AE158" s="81"/>
      <c r="AF158" s="81"/>
      <c r="AG158" s="81"/>
      <c r="AH158" s="80"/>
      <c r="AI158" s="80"/>
      <c r="AL158" s="55">
        <f t="shared" si="147"/>
        <v>0</v>
      </c>
      <c r="AM158" s="55">
        <f t="shared" si="144"/>
        <v>0</v>
      </c>
      <c r="AN158" s="56">
        <f t="shared" si="145"/>
        <v>0</v>
      </c>
      <c r="AO158" s="73" t="str">
        <f t="shared" si="146"/>
        <v/>
      </c>
      <c r="AP158" s="19"/>
      <c r="AQ158" s="19"/>
      <c r="AR158" s="19"/>
      <c r="AS158" s="19"/>
      <c r="AT158" s="19"/>
      <c r="AU158" s="19"/>
      <c r="AV158" s="19"/>
      <c r="AW158" s="19"/>
      <c r="AX158" s="19"/>
      <c r="AY158" s="19"/>
      <c r="AZ158" s="19"/>
      <c r="BA158" s="19"/>
      <c r="BB158" s="19"/>
      <c r="BC158" s="19"/>
      <c r="BD158" s="19"/>
      <c r="BE158" s="19"/>
      <c r="BF158" s="19"/>
      <c r="BG158" s="19"/>
      <c r="BH158" s="19"/>
      <c r="BI158" s="19"/>
      <c r="BJ158" s="75"/>
      <c r="BL158" s="107">
        <f t="shared" si="149"/>
        <v>0</v>
      </c>
      <c r="BM158" s="107">
        <f t="shared" si="148"/>
        <v>0</v>
      </c>
      <c r="BN158" s="108">
        <f t="shared" si="150"/>
        <v>0</v>
      </c>
      <c r="BO158" s="75"/>
      <c r="BP158" s="75"/>
      <c r="BQ158" s="75"/>
      <c r="BR158" s="75"/>
      <c r="BS158" s="75"/>
      <c r="BT158" s="75"/>
      <c r="BU158" s="75"/>
      <c r="BV158" s="75"/>
    </row>
    <row r="159" spans="2:74" ht="16.5" customHeight="1" thickTop="1" thickBot="1">
      <c r="B159" s="71" t="s">
        <v>125</v>
      </c>
      <c r="D159" s="16"/>
      <c r="F159" s="17"/>
      <c r="Q159" s="21"/>
      <c r="T159" s="88"/>
      <c r="U159" s="99" t="s">
        <v>125</v>
      </c>
      <c r="V159" s="77"/>
      <c r="W159" s="80"/>
      <c r="X159" s="153"/>
      <c r="Z159" s="80"/>
      <c r="AC159" s="81"/>
      <c r="AD159" s="81"/>
      <c r="AE159" s="81"/>
      <c r="AF159" s="81"/>
      <c r="AG159" s="81"/>
      <c r="AH159" s="80"/>
      <c r="AI159" s="80"/>
      <c r="AK159" s="33" t="s">
        <v>277</v>
      </c>
      <c r="AL159" s="57">
        <f>SUM(AL147:AL158)</f>
        <v>0</v>
      </c>
      <c r="AM159" s="57">
        <f>SUM(AM147:AM158)</f>
        <v>0</v>
      </c>
      <c r="AN159" s="57">
        <f>AL159+AM159</f>
        <v>0</v>
      </c>
      <c r="AP159" s="19"/>
      <c r="AQ159" s="19"/>
      <c r="AR159" s="19"/>
      <c r="AS159" s="19"/>
      <c r="AT159" s="19"/>
      <c r="AU159" s="19"/>
      <c r="AV159" s="19"/>
      <c r="AW159" s="19"/>
      <c r="AX159" s="19"/>
      <c r="AY159" s="19"/>
      <c r="AZ159" s="19"/>
      <c r="BA159" s="19"/>
      <c r="BB159" s="19"/>
      <c r="BC159" s="19"/>
      <c r="BD159" s="19"/>
      <c r="BE159" s="19"/>
      <c r="BF159" s="19"/>
      <c r="BG159" s="19"/>
      <c r="BH159" s="19"/>
      <c r="BI159" s="19"/>
      <c r="BL159" s="107">
        <f t="shared" si="149"/>
        <v>0</v>
      </c>
      <c r="BM159" s="107">
        <f t="shared" si="148"/>
        <v>0</v>
      </c>
      <c r="BN159" s="108">
        <f t="shared" si="150"/>
        <v>0</v>
      </c>
      <c r="BP159" s="75"/>
      <c r="BQ159" s="75"/>
      <c r="BR159" s="75"/>
      <c r="BS159" s="75"/>
      <c r="BT159" s="75"/>
      <c r="BU159" s="75"/>
      <c r="BV159" s="75"/>
    </row>
    <row r="160" spans="2:74" ht="16.5" customHeight="1" thickBot="1">
      <c r="D160" s="16"/>
      <c r="F160" s="17"/>
      <c r="G160" s="17"/>
      <c r="O160" s="30" t="s">
        <v>321</v>
      </c>
      <c r="Q160" s="30" t="s">
        <v>322</v>
      </c>
      <c r="T160" s="88"/>
      <c r="U160" s="78" t="s">
        <v>323</v>
      </c>
      <c r="V160" s="77"/>
      <c r="W160" s="80"/>
      <c r="Z160" s="263" t="s">
        <v>321</v>
      </c>
      <c r="AA160" s="263"/>
      <c r="AB160" s="152" t="s">
        <v>322</v>
      </c>
      <c r="AC160" s="83" t="s">
        <v>324</v>
      </c>
      <c r="AD160" s="81"/>
      <c r="AE160" s="81"/>
      <c r="AF160" s="81"/>
      <c r="AG160" s="81"/>
      <c r="AH160" s="80"/>
      <c r="AI160" s="80"/>
      <c r="AK160" s="33" t="s">
        <v>289</v>
      </c>
      <c r="AL160" s="39">
        <f>AL159</f>
        <v>0</v>
      </c>
      <c r="AM160" s="52">
        <f>AM159-$AO$196</f>
        <v>0</v>
      </c>
      <c r="AN160" s="200">
        <f>AL160+AM160</f>
        <v>0</v>
      </c>
      <c r="AP160" s="92"/>
      <c r="AQ160" s="19"/>
      <c r="AR160" s="19"/>
      <c r="AS160" s="19"/>
      <c r="AT160" s="19"/>
      <c r="AU160" s="19"/>
      <c r="AV160" s="19"/>
      <c r="AW160" s="19"/>
      <c r="AX160" s="19"/>
      <c r="AY160" s="19"/>
      <c r="AZ160" s="19"/>
      <c r="BA160" s="19"/>
      <c r="BB160" s="19"/>
      <c r="BC160" s="19"/>
      <c r="BD160" s="19"/>
      <c r="BE160" s="19"/>
      <c r="BF160" s="19"/>
      <c r="BG160" s="19"/>
      <c r="BH160" s="19"/>
      <c r="BI160" s="19"/>
      <c r="BL160" s="107">
        <f t="shared" si="149"/>
        <v>0</v>
      </c>
      <c r="BM160" s="107">
        <f t="shared" si="148"/>
        <v>0</v>
      </c>
      <c r="BN160" s="108">
        <f t="shared" si="150"/>
        <v>0</v>
      </c>
    </row>
    <row r="161" spans="2:66" ht="16.5" customHeight="1">
      <c r="D161" s="16"/>
      <c r="F161" s="17"/>
      <c r="G161" s="30" t="str">
        <f>$C$60</f>
        <v>El</v>
      </c>
      <c r="I161" s="30" t="str">
        <f>$E$60</f>
        <v>Biobränsle</v>
      </c>
      <c r="K161" s="30" t="str">
        <f>$G$60</f>
        <v>Fjärrvärme</v>
      </c>
      <c r="O161" s="30" t="s">
        <v>129</v>
      </c>
      <c r="Q161" s="30" t="s">
        <v>129</v>
      </c>
      <c r="T161" s="88"/>
      <c r="U161" s="83" t="str">
        <f>G161</f>
        <v>El</v>
      </c>
      <c r="V161" s="83" t="str">
        <f>IF(AND($C$57="Finns",$C$58&gt;1,$C$60&lt;&gt;$E$60),$E$60,"")</f>
        <v/>
      </c>
      <c r="W161" s="83" t="str">
        <f>IF(AND($C$57="Finns",$C$58&gt;2,$G$60&lt;&gt;$C$60,$G$60&lt;&gt;$E$60),$G$60,"")</f>
        <v/>
      </c>
      <c r="X161" s="86"/>
      <c r="Y161" s="86"/>
      <c r="Z161" s="83" t="s">
        <v>129</v>
      </c>
      <c r="AA161" s="83" t="s">
        <v>129</v>
      </c>
      <c r="AB161" s="83" t="s">
        <v>129</v>
      </c>
      <c r="AC161" s="83" t="s">
        <v>129</v>
      </c>
      <c r="AD161" s="81"/>
      <c r="AE161" s="81"/>
      <c r="AF161" s="81"/>
      <c r="AG161" s="81"/>
      <c r="AH161" s="80"/>
      <c r="AI161" s="80"/>
      <c r="AO161" s="19"/>
      <c r="AP161" s="19"/>
      <c r="AR161" s="188" t="s">
        <v>325</v>
      </c>
      <c r="AS161" s="19"/>
      <c r="AT161" s="19"/>
      <c r="AU161" s="19"/>
      <c r="AV161" s="19"/>
      <c r="AW161" s="19"/>
      <c r="AX161" s="19"/>
      <c r="AY161" s="19"/>
      <c r="AZ161" s="19"/>
      <c r="BA161" s="19"/>
      <c r="BB161" s="19"/>
      <c r="BC161" s="19"/>
      <c r="BD161" s="19"/>
      <c r="BE161" s="19"/>
      <c r="BF161" s="19"/>
      <c r="BG161" s="19"/>
      <c r="BH161" s="19"/>
      <c r="BI161" s="19"/>
      <c r="BL161" s="107">
        <f t="shared" si="149"/>
        <v>0</v>
      </c>
      <c r="BM161" s="107">
        <f t="shared" si="148"/>
        <v>0</v>
      </c>
      <c r="BN161" s="108">
        <f t="shared" si="150"/>
        <v>0</v>
      </c>
    </row>
    <row r="162" spans="2:66" ht="16.5" customHeight="1">
      <c r="D162" s="16"/>
      <c r="F162" s="17"/>
      <c r="G162" s="19" t="str">
        <f>$C$61</f>
        <v>Levererad energi</v>
      </c>
      <c r="I162" s="19" t="str">
        <f>$E$61</f>
        <v>Levererad energi</v>
      </c>
      <c r="K162" s="19" t="str">
        <f>$G$61</f>
        <v>Levererad energi</v>
      </c>
      <c r="O162" s="19" t="str">
        <f>$G$61</f>
        <v>Levererad energi</v>
      </c>
      <c r="Q162" s="19" t="str">
        <f>$G$61</f>
        <v>Levererad energi</v>
      </c>
      <c r="T162" s="81"/>
      <c r="U162" s="83" t="s">
        <v>108</v>
      </c>
      <c r="V162" s="83" t="s">
        <v>108</v>
      </c>
      <c r="W162" s="83" t="s">
        <v>108</v>
      </c>
      <c r="Y162" s="81"/>
      <c r="Z162" s="83" t="s">
        <v>131</v>
      </c>
      <c r="AA162" s="83" t="str">
        <f>$G$61</f>
        <v>Levererad energi</v>
      </c>
      <c r="AB162" s="152" t="str">
        <f>$G$61</f>
        <v>Levererad energi</v>
      </c>
      <c r="AC162" s="83" t="str">
        <f>$G$61</f>
        <v>Levererad energi</v>
      </c>
      <c r="AD162" s="81"/>
      <c r="AE162" s="81"/>
      <c r="AF162" s="81"/>
      <c r="AG162" s="81"/>
      <c r="AH162" s="80"/>
      <c r="AI162" s="80"/>
      <c r="AL162" s="18" t="s">
        <v>326</v>
      </c>
      <c r="AO162" s="19"/>
      <c r="AP162" s="19"/>
      <c r="AR162" s="30" t="s">
        <v>131</v>
      </c>
      <c r="AS162" s="30" t="s">
        <v>139</v>
      </c>
      <c r="AT162" s="30" t="s">
        <v>324</v>
      </c>
      <c r="BL162" s="107">
        <f t="shared" si="149"/>
        <v>0</v>
      </c>
      <c r="BM162" s="107">
        <f t="shared" si="148"/>
        <v>0</v>
      </c>
      <c r="BN162" s="108">
        <f t="shared" si="150"/>
        <v>0</v>
      </c>
    </row>
    <row r="163" spans="2:66" ht="16.5" customHeight="1">
      <c r="C163" s="19" t="s">
        <v>256</v>
      </c>
      <c r="D163" s="16"/>
      <c r="E163" s="19" t="s">
        <v>262</v>
      </c>
      <c r="F163" s="17"/>
      <c r="G163" s="40" t="s">
        <v>191</v>
      </c>
      <c r="I163" s="40" t="s">
        <v>191</v>
      </c>
      <c r="K163" s="40" t="s">
        <v>191</v>
      </c>
      <c r="O163" s="40" t="s">
        <v>191</v>
      </c>
      <c r="Q163" s="40" t="s">
        <v>191</v>
      </c>
      <c r="T163" s="81"/>
      <c r="U163" s="84" t="s">
        <v>191</v>
      </c>
      <c r="V163" s="84" t="s">
        <v>191</v>
      </c>
      <c r="W163" s="84" t="s">
        <v>191</v>
      </c>
      <c r="Y163" s="83" t="s">
        <v>272</v>
      </c>
      <c r="Z163" s="83" t="s">
        <v>280</v>
      </c>
      <c r="AA163" s="84" t="s">
        <v>191</v>
      </c>
      <c r="AB163" s="84" t="s">
        <v>191</v>
      </c>
      <c r="AC163" s="84" t="s">
        <v>191</v>
      </c>
      <c r="AK163" s="33" t="s">
        <v>169</v>
      </c>
      <c r="AL163" s="19" t="str">
        <f>U161</f>
        <v>El</v>
      </c>
      <c r="AM163" s="19" t="str">
        <f t="shared" ref="AM163:AN163" si="151">V161</f>
        <v/>
      </c>
      <c r="AN163" s="19" t="str">
        <f t="shared" si="151"/>
        <v/>
      </c>
      <c r="AO163" s="19" t="s">
        <v>268</v>
      </c>
      <c r="AP163" s="49" t="s">
        <v>269</v>
      </c>
      <c r="AR163" s="37" t="s">
        <v>129</v>
      </c>
      <c r="AS163" s="37" t="s">
        <v>129</v>
      </c>
      <c r="AT163" s="37" t="s">
        <v>129</v>
      </c>
      <c r="BL163" s="107">
        <f t="shared" si="149"/>
        <v>0</v>
      </c>
      <c r="BM163" s="107">
        <f t="shared" si="148"/>
        <v>0</v>
      </c>
      <c r="BN163" s="108">
        <f t="shared" si="150"/>
        <v>0</v>
      </c>
    </row>
    <row r="164" spans="2:66" ht="16.5" customHeight="1">
      <c r="C164" s="24">
        <f>C107</f>
        <v>2022</v>
      </c>
      <c r="D164" s="16"/>
      <c r="E164" s="24" t="str">
        <f ca="1">E107</f>
        <v>jan</v>
      </c>
      <c r="F164" s="17"/>
      <c r="G164" s="69"/>
      <c r="H164" s="194"/>
      <c r="I164" s="69"/>
      <c r="J164" s="194"/>
      <c r="K164" s="69"/>
      <c r="O164" s="148"/>
      <c r="Q164" s="148"/>
      <c r="U164" s="80">
        <f t="shared" ref="U164:U175" si="152">G164+IF(AND($C$58&gt;1,$E$60= $C$60),I164,0)+IF(AND($C$58&gt;2,$G$60=$C$60),K164,0)</f>
        <v>0</v>
      </c>
      <c r="V164" s="80">
        <f t="shared" ref="V164:V175" si="153">IF(AND($C$58&gt;1,$E$60= $V$161),I164,0)+IF(AND($C$58&gt;2,$G$60=$V$161),K164,0)</f>
        <v>0</v>
      </c>
      <c r="W164" s="80">
        <f t="shared" ref="W164:W175" si="154">IF(AND($C$58&gt;1,$E$60= $W$161),I164,0)+IF(AND($C$58&gt;2,$G$60=$W$161),K164,0)</f>
        <v>0</v>
      </c>
      <c r="Y164" s="84" t="str">
        <f ca="1">E164</f>
        <v>jan</v>
      </c>
      <c r="Z164" s="88">
        <f ca="1">VLOOKUP(Y164,$EV$84:$EX$95,3,FALSE)</f>
        <v>0.12906000000000001</v>
      </c>
      <c r="AA164" s="80">
        <f>IF($C$63="Finns",IF($C$65="Mäts separat",O164,($G$65*Z164)),0)</f>
        <v>0</v>
      </c>
      <c r="AB164" s="80">
        <f>IF($C$67="Finns",IF($C$69="Mäts separat",Q164,($G$69/12)),0)</f>
        <v>0</v>
      </c>
      <c r="AC164" s="81">
        <f>IF(AND($C$71="Ingår i mätdata fastighetsel",$C$73&gt;0),$C$73/12,0)</f>
        <v>0</v>
      </c>
      <c r="AK164" s="17"/>
      <c r="AL164" s="42">
        <f>IF(U164&gt;0,U164-IF($C$65="Ingår i mätdata fastighetsel",AA164,0)-IF($C$69="Ingår i mätdata fastighetsel",AB164,0)-IF($C$71="Ingår i mätdata fastighetsel",AC164,0),0)</f>
        <v>0</v>
      </c>
      <c r="AM164" s="42">
        <f>V164</f>
        <v>0</v>
      </c>
      <c r="AN164" s="42">
        <f>W164</f>
        <v>0</v>
      </c>
      <c r="AO164" s="39">
        <f>AL164+AM164+AN164</f>
        <v>0</v>
      </c>
      <c r="AP164" s="86" t="str">
        <f>IF((AL164)&lt;0,"Fel i indata","")</f>
        <v/>
      </c>
      <c r="AQ164" s="86" t="str">
        <f>IF(AND(AP164="",(AL164-AN184)&lt;0),"Fel i indata","")</f>
        <v/>
      </c>
      <c r="AR164" s="42">
        <f>IF(ABS(AL164)&gt;0,AA164,0)</f>
        <v>0</v>
      </c>
      <c r="AS164" s="42">
        <f>IF(ABS(AL164)&gt;0,AB164,0)</f>
        <v>0</v>
      </c>
      <c r="AT164" s="42">
        <f>IF(ABS(AL164)&gt;0,AC164,0)</f>
        <v>0</v>
      </c>
      <c r="BL164" s="107">
        <f t="shared" si="149"/>
        <v>0</v>
      </c>
      <c r="BM164" s="107">
        <f t="shared" si="148"/>
        <v>0</v>
      </c>
      <c r="BN164" s="108">
        <f t="shared" si="150"/>
        <v>0</v>
      </c>
    </row>
    <row r="165" spans="2:66" ht="16.5" customHeight="1" thickBot="1">
      <c r="B165" s="70"/>
      <c r="C165" s="24">
        <f t="shared" ref="C165:E165" ca="1" si="155">C108</f>
        <v>2022</v>
      </c>
      <c r="D165" s="16"/>
      <c r="E165" s="24" t="str">
        <f t="shared" ca="1" si="155"/>
        <v>feb</v>
      </c>
      <c r="F165" s="17"/>
      <c r="G165" s="69"/>
      <c r="H165" s="194"/>
      <c r="I165" s="69"/>
      <c r="J165" s="194"/>
      <c r="K165" s="69"/>
      <c r="O165" s="148"/>
      <c r="Q165" s="148"/>
      <c r="T165" s="75"/>
      <c r="U165" s="80">
        <f t="shared" si="152"/>
        <v>0</v>
      </c>
      <c r="V165" s="80">
        <f t="shared" si="153"/>
        <v>0</v>
      </c>
      <c r="W165" s="80">
        <f t="shared" si="154"/>
        <v>0</v>
      </c>
      <c r="Y165" s="84" t="str">
        <f t="shared" ref="Y165:Y175" ca="1" si="156">E165</f>
        <v>feb</v>
      </c>
      <c r="Z165" s="88">
        <f t="shared" ref="Z165:Z175" ca="1" si="157">VLOOKUP(Y165,$EV$84:$EX$95,3,FALSE)</f>
        <v>0.11473999999999999</v>
      </c>
      <c r="AA165" s="80">
        <f>IF($C$63="Finns",IF($C$65="Mäts separat",O165,($G$65*Z165)),0)</f>
        <v>0</v>
      </c>
      <c r="AB165" s="80">
        <f>IF($C$67="Finns",IF($C$69="Mäts separat",Q165,($G$69/12)),0)</f>
        <v>0</v>
      </c>
      <c r="AC165" s="81">
        <f t="shared" ref="AC165:AC175" si="158">IF(AND($C$71="Ingår i mätdata fastighetsel",$C$73&gt;0),$C$73/12,0)</f>
        <v>0</v>
      </c>
      <c r="AL165" s="42">
        <f>IF(U165&gt;0,U165-IF($C$65="Ingår i mätdata fastighetsel",AA165,0)-IF($C$69="Ingår i mätdata fastighetsel",AB165,0)-IF($C$71="Ingår i mätdata fastighetsel",AC165,0),0)</f>
        <v>0</v>
      </c>
      <c r="AM165" s="42">
        <f t="shared" ref="AM165:AM175" si="159">V165</f>
        <v>0</v>
      </c>
      <c r="AN165" s="42">
        <f t="shared" ref="AN165:AN175" si="160">W165</f>
        <v>0</v>
      </c>
      <c r="AO165" s="39">
        <f t="shared" ref="AO165:AO175" si="161">AL165+AM165+AN165</f>
        <v>0</v>
      </c>
      <c r="AP165" s="86" t="str">
        <f t="shared" ref="AP165:AP175" si="162">IF((AL165)&lt;0,"Fel i indata","")</f>
        <v/>
      </c>
      <c r="AQ165" s="86" t="str">
        <f t="shared" ref="AQ165:AQ175" si="163">IF(AND(AP165="",(AL165-AN185)&lt;0),"Fel i indata","")</f>
        <v/>
      </c>
      <c r="AR165" s="42">
        <f t="shared" ref="AR165:AR175" si="164">IF(ABS(AL165)&gt;0,AA165,0)</f>
        <v>0</v>
      </c>
      <c r="AS165" s="42">
        <f t="shared" ref="AS165:AS175" si="165">IF(ABS(AL165)&gt;0,AB165,0)</f>
        <v>0</v>
      </c>
      <c r="AT165" s="42">
        <f t="shared" ref="AT165:AT175" si="166">IF(ABS(AL165)&gt;0,AC165,0)</f>
        <v>0</v>
      </c>
      <c r="BL165" s="111">
        <f t="shared" si="149"/>
        <v>0</v>
      </c>
      <c r="BM165" s="111">
        <f t="shared" si="148"/>
        <v>0</v>
      </c>
      <c r="BN165" s="112">
        <f t="shared" si="150"/>
        <v>0</v>
      </c>
    </row>
    <row r="166" spans="2:66" ht="16.5" customHeight="1" thickTop="1" thickBot="1">
      <c r="C166" s="24">
        <f t="shared" ref="C166:E166" ca="1" si="167">C109</f>
        <v>2022</v>
      </c>
      <c r="D166" s="16"/>
      <c r="E166" s="24" t="str">
        <f t="shared" ca="1" si="167"/>
        <v>mars</v>
      </c>
      <c r="F166" s="17"/>
      <c r="G166" s="69"/>
      <c r="H166" s="194"/>
      <c r="I166" s="69"/>
      <c r="J166" s="194"/>
      <c r="K166" s="69"/>
      <c r="O166" s="148"/>
      <c r="Q166" s="148"/>
      <c r="U166" s="80">
        <f t="shared" si="152"/>
        <v>0</v>
      </c>
      <c r="V166" s="80">
        <f t="shared" si="153"/>
        <v>0</v>
      </c>
      <c r="W166" s="80">
        <f t="shared" si="154"/>
        <v>0</v>
      </c>
      <c r="Y166" s="84" t="str">
        <f t="shared" ca="1" si="156"/>
        <v>mars</v>
      </c>
      <c r="Z166" s="88">
        <f t="shared" ca="1" si="157"/>
        <v>0.11559</v>
      </c>
      <c r="AA166" s="80">
        <f t="shared" ref="AA166:AA175" si="168">IF($C$63="Finns",IF($C$65="Mäts separat",O166,($G$65*Z166)),0)</f>
        <v>0</v>
      </c>
      <c r="AB166" s="80">
        <f t="shared" ref="AB166:AB175" si="169">IF($C$67="Finns",IF($C$69="Mäts separat",Q166,($G$69/12)),0)</f>
        <v>0</v>
      </c>
      <c r="AC166" s="81">
        <f t="shared" si="158"/>
        <v>0</v>
      </c>
      <c r="AL166" s="42">
        <f>IF(U166&gt;0,U166-IF($C$65="Ingår i mätdata fastighetsel",AA166,0)-IF($C$69="Ingår i mätdata fastighetsel",AB166,0)-IF($C$71="Ingår i mätdata fastighetsel",AC166,0),0)</f>
        <v>0</v>
      </c>
      <c r="AM166" s="42">
        <f t="shared" si="159"/>
        <v>0</v>
      </c>
      <c r="AN166" s="42">
        <f t="shared" si="160"/>
        <v>0</v>
      </c>
      <c r="AO166" s="39">
        <f t="shared" si="161"/>
        <v>0</v>
      </c>
      <c r="AP166" s="86" t="str">
        <f t="shared" si="162"/>
        <v/>
      </c>
      <c r="AQ166" s="86" t="str">
        <f t="shared" si="163"/>
        <v/>
      </c>
      <c r="AR166" s="42">
        <f t="shared" si="164"/>
        <v>0</v>
      </c>
      <c r="AS166" s="42">
        <f t="shared" si="165"/>
        <v>0</v>
      </c>
      <c r="AT166" s="42">
        <f t="shared" si="166"/>
        <v>0</v>
      </c>
      <c r="BK166" s="100" t="s">
        <v>327</v>
      </c>
      <c r="BL166" s="114">
        <f>SUM(BL154:BL165)</f>
        <v>0</v>
      </c>
      <c r="BM166" s="114">
        <f>SUM(BM154:BM165)</f>
        <v>0</v>
      </c>
      <c r="BN166" s="114">
        <f>BL166+BM166</f>
        <v>0</v>
      </c>
    </row>
    <row r="167" spans="2:66" ht="16.5" customHeight="1" thickBot="1">
      <c r="C167" s="24">
        <f t="shared" ref="C167:E167" ca="1" si="170">C110</f>
        <v>2022</v>
      </c>
      <c r="D167" s="16"/>
      <c r="E167" s="24" t="str">
        <f t="shared" ca="1" si="170"/>
        <v>apr</v>
      </c>
      <c r="F167" s="17"/>
      <c r="G167" s="69"/>
      <c r="H167" s="194"/>
      <c r="I167" s="69"/>
      <c r="J167" s="194"/>
      <c r="K167" s="69"/>
      <c r="O167" s="148"/>
      <c r="Q167" s="148"/>
      <c r="U167" s="80">
        <f t="shared" si="152"/>
        <v>0</v>
      </c>
      <c r="V167" s="80">
        <f t="shared" si="153"/>
        <v>0</v>
      </c>
      <c r="W167" s="80">
        <f t="shared" si="154"/>
        <v>0</v>
      </c>
      <c r="Y167" s="84" t="str">
        <f t="shared" ca="1" si="156"/>
        <v>apr</v>
      </c>
      <c r="Z167" s="88">
        <f t="shared" ca="1" si="157"/>
        <v>9.8080000000000001E-2</v>
      </c>
      <c r="AA167" s="80">
        <f t="shared" si="168"/>
        <v>0</v>
      </c>
      <c r="AB167" s="80">
        <f t="shared" si="169"/>
        <v>0</v>
      </c>
      <c r="AC167" s="81">
        <f t="shared" si="158"/>
        <v>0</v>
      </c>
      <c r="AD167" s="75"/>
      <c r="AE167" s="75"/>
      <c r="AF167" s="75"/>
      <c r="AG167" s="75"/>
      <c r="AH167" s="75"/>
      <c r="AI167" s="75"/>
      <c r="AK167" s="97"/>
      <c r="AL167" s="42">
        <f t="shared" ref="AL167:AL175" si="171">IF(U167&gt;0,U167-IF($C$65="Ingår i mätdata fastighetsel",AA167,0)-IF($C$69="Ingår i mätdata fastighetsel",AB167,0)-IF($C$71="Ingår i mätdata fastighetsel",AC167,0),0)</f>
        <v>0</v>
      </c>
      <c r="AM167" s="42">
        <f t="shared" si="159"/>
        <v>0</v>
      </c>
      <c r="AN167" s="42">
        <f t="shared" si="160"/>
        <v>0</v>
      </c>
      <c r="AO167" s="39">
        <f t="shared" si="161"/>
        <v>0</v>
      </c>
      <c r="AP167" s="86" t="str">
        <f t="shared" si="162"/>
        <v/>
      </c>
      <c r="AQ167" s="86" t="str">
        <f t="shared" si="163"/>
        <v/>
      </c>
      <c r="AR167" s="42">
        <f t="shared" si="164"/>
        <v>0</v>
      </c>
      <c r="AS167" s="42">
        <f t="shared" si="165"/>
        <v>0</v>
      </c>
      <c r="AT167" s="42">
        <f t="shared" si="166"/>
        <v>0</v>
      </c>
      <c r="BK167" s="100" t="s">
        <v>318</v>
      </c>
      <c r="BL167" s="118">
        <f>BL166</f>
        <v>0</v>
      </c>
      <c r="BM167" s="146">
        <f>BM166-$AO$196</f>
        <v>0</v>
      </c>
      <c r="BN167" s="204">
        <f>BL167+BM167</f>
        <v>0</v>
      </c>
    </row>
    <row r="168" spans="2:66" ht="16.5" customHeight="1" thickBot="1">
      <c r="C168" s="24">
        <f t="shared" ref="C168:E168" ca="1" si="172">C111</f>
        <v>2022</v>
      </c>
      <c r="D168" s="16"/>
      <c r="E168" s="24" t="str">
        <f t="shared" ca="1" si="172"/>
        <v>maj</v>
      </c>
      <c r="F168" s="17"/>
      <c r="G168" s="69"/>
      <c r="H168" s="194"/>
      <c r="I168" s="69"/>
      <c r="J168" s="194"/>
      <c r="K168" s="69"/>
      <c r="O168" s="148"/>
      <c r="Q168" s="148"/>
      <c r="U168" s="80">
        <f t="shared" si="152"/>
        <v>0</v>
      </c>
      <c r="V168" s="80">
        <f t="shared" si="153"/>
        <v>0</v>
      </c>
      <c r="W168" s="80">
        <f t="shared" si="154"/>
        <v>0</v>
      </c>
      <c r="Y168" s="84" t="str">
        <f t="shared" ca="1" si="156"/>
        <v>maj</v>
      </c>
      <c r="Z168" s="88">
        <f t="shared" ca="1" si="157"/>
        <v>6.8420000000000009E-2</v>
      </c>
      <c r="AA168" s="80">
        <f t="shared" si="168"/>
        <v>0</v>
      </c>
      <c r="AB168" s="80">
        <f t="shared" si="169"/>
        <v>0</v>
      </c>
      <c r="AC168" s="81">
        <f t="shared" si="158"/>
        <v>0</v>
      </c>
      <c r="AD168" s="77"/>
      <c r="AE168" s="77"/>
      <c r="AF168" s="77"/>
      <c r="AG168" s="77"/>
      <c r="AH168" s="77"/>
      <c r="AI168" s="77"/>
      <c r="AK168" s="97"/>
      <c r="AL168" s="42">
        <f t="shared" si="171"/>
        <v>0</v>
      </c>
      <c r="AM168" s="42">
        <f t="shared" si="159"/>
        <v>0</v>
      </c>
      <c r="AN168" s="42">
        <f t="shared" si="160"/>
        <v>0</v>
      </c>
      <c r="AO168" s="39">
        <f t="shared" si="161"/>
        <v>0</v>
      </c>
      <c r="AP168" s="86" t="str">
        <f t="shared" si="162"/>
        <v/>
      </c>
      <c r="AQ168" s="86" t="str">
        <f t="shared" si="163"/>
        <v/>
      </c>
      <c r="AR168" s="42">
        <f t="shared" si="164"/>
        <v>0</v>
      </c>
      <c r="AS168" s="42">
        <f t="shared" si="165"/>
        <v>0</v>
      </c>
      <c r="AT168" s="42">
        <f t="shared" si="166"/>
        <v>0</v>
      </c>
      <c r="BK168" s="100" t="s">
        <v>304</v>
      </c>
      <c r="BL168" s="108">
        <f>BL167*BL151</f>
        <v>0</v>
      </c>
      <c r="BM168" s="120">
        <f>IF('Indata och resultat'!D28="&lt; 10 W/m2 Atemp",Mätvärden!BM167*1.875*Mätvärden!BM151,Mätvärden!BM167*Mätvärden!BM151)</f>
        <v>0</v>
      </c>
      <c r="BN168" s="205">
        <f>BL168+BM168</f>
        <v>0</v>
      </c>
    </row>
    <row r="169" spans="2:66" ht="16.5" customHeight="1" thickBot="1">
      <c r="C169" s="24">
        <f t="shared" ref="C169:E169" ca="1" si="173">C112</f>
        <v>2022</v>
      </c>
      <c r="D169" s="16"/>
      <c r="E169" s="24" t="str">
        <f t="shared" ca="1" si="173"/>
        <v xml:space="preserve">jun </v>
      </c>
      <c r="F169" s="17"/>
      <c r="G169" s="69"/>
      <c r="H169" s="194"/>
      <c r="I169" s="69"/>
      <c r="J169" s="194"/>
      <c r="K169" s="69"/>
      <c r="O169" s="148"/>
      <c r="Q169" s="148"/>
      <c r="U169" s="80">
        <f t="shared" si="152"/>
        <v>0</v>
      </c>
      <c r="V169" s="80">
        <f t="shared" si="153"/>
        <v>0</v>
      </c>
      <c r="W169" s="80">
        <f t="shared" si="154"/>
        <v>0</v>
      </c>
      <c r="Y169" s="84" t="str">
        <f t="shared" ca="1" si="156"/>
        <v xml:space="preserve">jun </v>
      </c>
      <c r="Z169" s="88">
        <f t="shared" ca="1" si="157"/>
        <v>4.113E-2</v>
      </c>
      <c r="AA169" s="80">
        <f t="shared" si="168"/>
        <v>0</v>
      </c>
      <c r="AB169" s="80">
        <f t="shared" si="169"/>
        <v>0</v>
      </c>
      <c r="AC169" s="81">
        <f t="shared" si="158"/>
        <v>0</v>
      </c>
      <c r="AD169" s="75"/>
      <c r="AE169" s="75"/>
      <c r="AF169" s="75"/>
      <c r="AG169" s="75"/>
      <c r="AH169" s="75"/>
      <c r="AI169" s="75"/>
      <c r="AL169" s="42">
        <f t="shared" si="171"/>
        <v>0</v>
      </c>
      <c r="AM169" s="42">
        <f t="shared" si="159"/>
        <v>0</v>
      </c>
      <c r="AN169" s="42">
        <f t="shared" si="160"/>
        <v>0</v>
      </c>
      <c r="AO169" s="39">
        <f t="shared" si="161"/>
        <v>0</v>
      </c>
      <c r="AP169" s="86" t="str">
        <f t="shared" si="162"/>
        <v/>
      </c>
      <c r="AQ169" s="86" t="str">
        <f t="shared" si="163"/>
        <v/>
      </c>
      <c r="AR169" s="42">
        <f t="shared" si="164"/>
        <v>0</v>
      </c>
      <c r="AS169" s="42">
        <f t="shared" si="165"/>
        <v>0</v>
      </c>
      <c r="AT169" s="42">
        <f t="shared" si="166"/>
        <v>0</v>
      </c>
      <c r="BK169" s="100" t="s">
        <v>305</v>
      </c>
      <c r="BL169" s="108">
        <f>BL167*BL152</f>
        <v>0</v>
      </c>
      <c r="BM169" s="120">
        <f>BM167*BM152</f>
        <v>0</v>
      </c>
      <c r="BN169" s="206">
        <f>BL169+BM169</f>
        <v>0</v>
      </c>
    </row>
    <row r="170" spans="2:66" ht="16.5" customHeight="1">
      <c r="C170" s="24">
        <f t="shared" ref="C170:E170" ca="1" si="174">C113</f>
        <v>2022</v>
      </c>
      <c r="D170" s="16"/>
      <c r="E170" s="24" t="str">
        <f t="shared" ca="1" si="174"/>
        <v>jul</v>
      </c>
      <c r="F170" s="17"/>
      <c r="G170" s="69"/>
      <c r="H170" s="194"/>
      <c r="I170" s="69"/>
      <c r="J170" s="194"/>
      <c r="K170" s="69"/>
      <c r="O170" s="148"/>
      <c r="Q170" s="148"/>
      <c r="T170" s="85"/>
      <c r="U170" s="80">
        <f t="shared" si="152"/>
        <v>0</v>
      </c>
      <c r="V170" s="80">
        <f t="shared" si="153"/>
        <v>0</v>
      </c>
      <c r="W170" s="80">
        <f t="shared" si="154"/>
        <v>0</v>
      </c>
      <c r="Y170" s="84" t="str">
        <f t="shared" ca="1" si="156"/>
        <v>jul</v>
      </c>
      <c r="Z170" s="88">
        <f t="shared" ca="1" si="157"/>
        <v>3.0960000000000001E-2</v>
      </c>
      <c r="AA170" s="80">
        <f t="shared" si="168"/>
        <v>0</v>
      </c>
      <c r="AB170" s="80">
        <f t="shared" si="169"/>
        <v>0</v>
      </c>
      <c r="AC170" s="81">
        <f t="shared" si="158"/>
        <v>0</v>
      </c>
      <c r="AD170" s="79"/>
      <c r="AE170" s="79"/>
      <c r="AF170" s="79"/>
      <c r="AG170" s="79"/>
      <c r="AH170" s="79"/>
      <c r="AI170" s="79"/>
      <c r="AL170" s="42">
        <f t="shared" si="171"/>
        <v>0</v>
      </c>
      <c r="AM170" s="42">
        <f t="shared" si="159"/>
        <v>0</v>
      </c>
      <c r="AN170" s="42">
        <f t="shared" si="160"/>
        <v>0</v>
      </c>
      <c r="AO170" s="39">
        <f t="shared" si="161"/>
        <v>0</v>
      </c>
      <c r="AP170" s="86" t="str">
        <f t="shared" si="162"/>
        <v/>
      </c>
      <c r="AQ170" s="86" t="str">
        <f t="shared" si="163"/>
        <v/>
      </c>
      <c r="AR170" s="42">
        <f t="shared" si="164"/>
        <v>0</v>
      </c>
      <c r="AS170" s="42">
        <f t="shared" si="165"/>
        <v>0</v>
      </c>
      <c r="AT170" s="42">
        <f t="shared" si="166"/>
        <v>0</v>
      </c>
    </row>
    <row r="171" spans="2:66" ht="16.5" customHeight="1">
      <c r="C171" s="24">
        <f t="shared" ref="C171:E171" ca="1" si="175">C114</f>
        <v>2022</v>
      </c>
      <c r="D171" s="16"/>
      <c r="E171" s="24" t="str">
        <f t="shared" ca="1" si="175"/>
        <v>aug</v>
      </c>
      <c r="F171" s="17"/>
      <c r="G171" s="69"/>
      <c r="H171" s="194"/>
      <c r="I171" s="69"/>
      <c r="J171" s="194"/>
      <c r="K171" s="69"/>
      <c r="O171" s="148"/>
      <c r="Q171" s="148"/>
      <c r="U171" s="80">
        <f t="shared" si="152"/>
        <v>0</v>
      </c>
      <c r="V171" s="80">
        <f t="shared" si="153"/>
        <v>0</v>
      </c>
      <c r="W171" s="80">
        <f t="shared" si="154"/>
        <v>0</v>
      </c>
      <c r="Y171" s="84" t="str">
        <f t="shared" ca="1" si="156"/>
        <v>aug</v>
      </c>
      <c r="Z171" s="88">
        <f t="shared" ca="1" si="157"/>
        <v>3.347E-2</v>
      </c>
      <c r="AA171" s="80">
        <f t="shared" si="168"/>
        <v>0</v>
      </c>
      <c r="AB171" s="80">
        <f t="shared" si="169"/>
        <v>0</v>
      </c>
      <c r="AC171" s="81">
        <f t="shared" si="158"/>
        <v>0</v>
      </c>
      <c r="AD171" s="75"/>
      <c r="AE171" s="75"/>
      <c r="AF171" s="75"/>
      <c r="AG171" s="75"/>
      <c r="AH171" s="75"/>
      <c r="AI171" s="75"/>
      <c r="AL171" s="42">
        <f t="shared" si="171"/>
        <v>0</v>
      </c>
      <c r="AM171" s="42">
        <f t="shared" si="159"/>
        <v>0</v>
      </c>
      <c r="AN171" s="42">
        <f t="shared" si="160"/>
        <v>0</v>
      </c>
      <c r="AO171" s="39">
        <f t="shared" si="161"/>
        <v>0</v>
      </c>
      <c r="AP171" s="86" t="str">
        <f t="shared" si="162"/>
        <v/>
      </c>
      <c r="AQ171" s="86" t="str">
        <f t="shared" si="163"/>
        <v/>
      </c>
      <c r="AR171" s="42">
        <f t="shared" si="164"/>
        <v>0</v>
      </c>
      <c r="AS171" s="42">
        <f t="shared" si="165"/>
        <v>0</v>
      </c>
      <c r="AT171" s="42">
        <f t="shared" si="166"/>
        <v>0</v>
      </c>
      <c r="BK171" s="86" t="s">
        <v>328</v>
      </c>
      <c r="BL171" s="86"/>
    </row>
    <row r="172" spans="2:66" ht="16.5" customHeight="1">
      <c r="C172" s="24">
        <f t="shared" ref="C172:E172" ca="1" si="176">C115</f>
        <v>2022</v>
      </c>
      <c r="D172" s="16"/>
      <c r="E172" s="24" t="str">
        <f t="shared" ca="1" si="176"/>
        <v>sept</v>
      </c>
      <c r="F172" s="17"/>
      <c r="G172" s="69"/>
      <c r="H172" s="194"/>
      <c r="I172" s="69"/>
      <c r="J172" s="194"/>
      <c r="K172" s="69"/>
      <c r="O172" s="148"/>
      <c r="Q172" s="148"/>
      <c r="U172" s="80">
        <f t="shared" si="152"/>
        <v>0</v>
      </c>
      <c r="V172" s="80">
        <f t="shared" si="153"/>
        <v>0</v>
      </c>
      <c r="W172" s="80">
        <f t="shared" si="154"/>
        <v>0</v>
      </c>
      <c r="Y172" s="84" t="str">
        <f t="shared" ca="1" si="156"/>
        <v>sept</v>
      </c>
      <c r="Z172" s="88">
        <f t="shared" ca="1" si="157"/>
        <v>5.4630000000000005E-2</v>
      </c>
      <c r="AA172" s="80">
        <f t="shared" si="168"/>
        <v>0</v>
      </c>
      <c r="AB172" s="80">
        <f t="shared" si="169"/>
        <v>0</v>
      </c>
      <c r="AC172" s="81">
        <f t="shared" si="158"/>
        <v>0</v>
      </c>
      <c r="AD172" s="77"/>
      <c r="AE172" s="77"/>
      <c r="AF172" s="77"/>
      <c r="AG172" s="77"/>
      <c r="AH172" s="77"/>
      <c r="AI172" s="77"/>
      <c r="AL172" s="42">
        <f t="shared" si="171"/>
        <v>0</v>
      </c>
      <c r="AM172" s="42">
        <f t="shared" si="159"/>
        <v>0</v>
      </c>
      <c r="AN172" s="42">
        <f t="shared" si="160"/>
        <v>0</v>
      </c>
      <c r="AO172" s="39">
        <f t="shared" si="161"/>
        <v>0</v>
      </c>
      <c r="AP172" s="86" t="str">
        <f t="shared" si="162"/>
        <v/>
      </c>
      <c r="AQ172" s="86" t="str">
        <f t="shared" si="163"/>
        <v/>
      </c>
      <c r="AR172" s="42">
        <f t="shared" si="164"/>
        <v>0</v>
      </c>
      <c r="AS172" s="42">
        <f t="shared" si="165"/>
        <v>0</v>
      </c>
      <c r="AT172" s="42">
        <f t="shared" si="166"/>
        <v>0</v>
      </c>
    </row>
    <row r="173" spans="2:66" ht="16.5" customHeight="1">
      <c r="C173" s="24">
        <f t="shared" ref="C173:E173" ca="1" si="177">C116</f>
        <v>2022</v>
      </c>
      <c r="D173" s="16"/>
      <c r="E173" s="24" t="str">
        <f t="shared" ca="1" si="177"/>
        <v>okt</v>
      </c>
      <c r="F173" s="17"/>
      <c r="G173" s="69"/>
      <c r="H173" s="194"/>
      <c r="I173" s="69"/>
      <c r="J173" s="194"/>
      <c r="K173" s="69"/>
      <c r="O173" s="148"/>
      <c r="Q173" s="148"/>
      <c r="U173" s="80">
        <f t="shared" si="152"/>
        <v>0</v>
      </c>
      <c r="V173" s="80">
        <f t="shared" si="153"/>
        <v>0</v>
      </c>
      <c r="W173" s="80">
        <f t="shared" si="154"/>
        <v>0</v>
      </c>
      <c r="Y173" s="84" t="str">
        <f t="shared" ca="1" si="156"/>
        <v>okt</v>
      </c>
      <c r="Z173" s="88">
        <f t="shared" ca="1" si="157"/>
        <v>9.0889999999999999E-2</v>
      </c>
      <c r="AA173" s="80">
        <f t="shared" si="168"/>
        <v>0</v>
      </c>
      <c r="AB173" s="80">
        <f t="shared" si="169"/>
        <v>0</v>
      </c>
      <c r="AC173" s="81">
        <f t="shared" si="158"/>
        <v>0</v>
      </c>
      <c r="AD173" s="77"/>
      <c r="AE173" s="77"/>
      <c r="AF173" s="77"/>
      <c r="AG173" s="77"/>
      <c r="AH173" s="77"/>
      <c r="AI173" s="77"/>
      <c r="AL173" s="42">
        <f t="shared" si="171"/>
        <v>0</v>
      </c>
      <c r="AM173" s="42">
        <f t="shared" si="159"/>
        <v>0</v>
      </c>
      <c r="AN173" s="42">
        <f t="shared" si="160"/>
        <v>0</v>
      </c>
      <c r="AO173" s="39">
        <f t="shared" si="161"/>
        <v>0</v>
      </c>
      <c r="AP173" s="86" t="str">
        <f t="shared" si="162"/>
        <v/>
      </c>
      <c r="AQ173" s="86" t="str">
        <f t="shared" si="163"/>
        <v/>
      </c>
      <c r="AR173" s="42">
        <f t="shared" si="164"/>
        <v>0</v>
      </c>
      <c r="AS173" s="42">
        <f t="shared" si="165"/>
        <v>0</v>
      </c>
      <c r="AT173" s="42">
        <f t="shared" si="166"/>
        <v>0</v>
      </c>
      <c r="BL173" s="74" t="s">
        <v>329</v>
      </c>
    </row>
    <row r="174" spans="2:66" ht="16.5" customHeight="1">
      <c r="C174" s="24">
        <f t="shared" ref="C174:E174" ca="1" si="178">C117</f>
        <v>2022</v>
      </c>
      <c r="D174" s="16"/>
      <c r="E174" s="24" t="str">
        <f t="shared" ca="1" si="178"/>
        <v>nov</v>
      </c>
      <c r="F174" s="17"/>
      <c r="G174" s="69"/>
      <c r="H174" s="194"/>
      <c r="I174" s="69"/>
      <c r="J174" s="194"/>
      <c r="K174" s="69"/>
      <c r="O174" s="148"/>
      <c r="Q174" s="148"/>
      <c r="U174" s="80">
        <f t="shared" si="152"/>
        <v>0</v>
      </c>
      <c r="V174" s="80">
        <f t="shared" si="153"/>
        <v>0</v>
      </c>
      <c r="W174" s="80">
        <f t="shared" si="154"/>
        <v>0</v>
      </c>
      <c r="Y174" s="84" t="str">
        <f t="shared" ca="1" si="156"/>
        <v>nov</v>
      </c>
      <c r="Z174" s="88">
        <f t="shared" ca="1" si="157"/>
        <v>0.10604000000000001</v>
      </c>
      <c r="AA174" s="80">
        <f t="shared" si="168"/>
        <v>0</v>
      </c>
      <c r="AB174" s="80">
        <f t="shared" si="169"/>
        <v>0</v>
      </c>
      <c r="AC174" s="81">
        <f t="shared" si="158"/>
        <v>0</v>
      </c>
      <c r="AD174" s="77"/>
      <c r="AE174" s="77"/>
      <c r="AF174" s="77"/>
      <c r="AG174" s="77"/>
      <c r="AH174" s="77"/>
      <c r="AI174" s="77"/>
      <c r="AL174" s="42">
        <f t="shared" si="171"/>
        <v>0</v>
      </c>
      <c r="AM174" s="42">
        <f t="shared" si="159"/>
        <v>0</v>
      </c>
      <c r="AN174" s="42">
        <f t="shared" si="160"/>
        <v>0</v>
      </c>
      <c r="AO174" s="39">
        <f t="shared" si="161"/>
        <v>0</v>
      </c>
      <c r="AP174" s="86" t="str">
        <f t="shared" si="162"/>
        <v/>
      </c>
      <c r="AQ174" s="86" t="str">
        <f t="shared" si="163"/>
        <v/>
      </c>
      <c r="AR174" s="42">
        <f t="shared" si="164"/>
        <v>0</v>
      </c>
      <c r="AS174" s="42">
        <f t="shared" si="165"/>
        <v>0</v>
      </c>
      <c r="AT174" s="42">
        <f t="shared" si="166"/>
        <v>0</v>
      </c>
      <c r="BK174" s="100" t="s">
        <v>169</v>
      </c>
      <c r="BL174" s="106" t="str">
        <f>AL163</f>
        <v>El</v>
      </c>
      <c r="BM174" s="106" t="str">
        <f>AM163</f>
        <v/>
      </c>
      <c r="BN174" s="106" t="str">
        <f>AN163</f>
        <v/>
      </c>
    </row>
    <row r="175" spans="2:66" ht="16.5" customHeight="1" thickBot="1">
      <c r="C175" s="24">
        <f t="shared" ref="C175:E175" ca="1" si="179">C118</f>
        <v>2022</v>
      </c>
      <c r="D175" s="16"/>
      <c r="E175" s="24" t="str">
        <f t="shared" ca="1" si="179"/>
        <v>dec</v>
      </c>
      <c r="F175" s="17"/>
      <c r="G175" s="69"/>
      <c r="H175" s="194"/>
      <c r="I175" s="69"/>
      <c r="J175" s="194"/>
      <c r="K175" s="69"/>
      <c r="O175" s="148"/>
      <c r="Q175" s="148"/>
      <c r="U175" s="87">
        <f t="shared" si="152"/>
        <v>0</v>
      </c>
      <c r="V175" s="87">
        <f t="shared" si="153"/>
        <v>0</v>
      </c>
      <c r="W175" s="87">
        <f t="shared" si="154"/>
        <v>0</v>
      </c>
      <c r="Y175" s="84" t="str">
        <f t="shared" ca="1" si="156"/>
        <v>dec</v>
      </c>
      <c r="Z175" s="151">
        <f t="shared" ca="1" si="157"/>
        <v>0.11701</v>
      </c>
      <c r="AA175" s="87">
        <f t="shared" si="168"/>
        <v>0</v>
      </c>
      <c r="AB175" s="87">
        <f t="shared" si="169"/>
        <v>0</v>
      </c>
      <c r="AC175" s="91">
        <f t="shared" si="158"/>
        <v>0</v>
      </c>
      <c r="AD175" s="77"/>
      <c r="AE175" s="77"/>
      <c r="AF175" s="77"/>
      <c r="AG175" s="77"/>
      <c r="AH175" s="77"/>
      <c r="AI175" s="77"/>
      <c r="AL175" s="44">
        <f t="shared" si="171"/>
        <v>0</v>
      </c>
      <c r="AM175" s="44">
        <f t="shared" si="159"/>
        <v>0</v>
      </c>
      <c r="AN175" s="44">
        <f t="shared" si="160"/>
        <v>0</v>
      </c>
      <c r="AO175" s="45">
        <f t="shared" si="161"/>
        <v>0</v>
      </c>
      <c r="AP175" s="86" t="str">
        <f t="shared" si="162"/>
        <v/>
      </c>
      <c r="AQ175" s="86" t="str">
        <f t="shared" si="163"/>
        <v/>
      </c>
      <c r="AR175" s="42">
        <f t="shared" si="164"/>
        <v>0</v>
      </c>
      <c r="AS175" s="42">
        <f t="shared" si="165"/>
        <v>0</v>
      </c>
      <c r="AT175" s="42">
        <f t="shared" si="166"/>
        <v>0</v>
      </c>
      <c r="BK175" s="100" t="s">
        <v>275</v>
      </c>
      <c r="BL175" s="108">
        <f>IF(OR(BL174="Fjärrvärme",BL174="Biobränsle",BL174="Gas",BL174="Olja"),1,IF(BL174="El",1.6,""))</f>
        <v>1.6</v>
      </c>
      <c r="BM175" s="108" t="str">
        <f>IF(OR(BM174="Fjärrvärme",BM174="Biobränsle",BM174="Gas",BM174="Olja"),1,IF(BM174="El",1.6,""))</f>
        <v/>
      </c>
      <c r="BN175" s="108" t="str">
        <f>IF(OR(BN174="Fjärrvärme",BN174="Biobränsle",BN174="Gas",BN174="Olja"),1,IF(BN174="El",1.6,""))</f>
        <v/>
      </c>
    </row>
    <row r="176" spans="2:66" ht="16.5" customHeight="1" thickTop="1" thickBot="1">
      <c r="D176" s="16"/>
      <c r="F176" s="17"/>
      <c r="G176" s="51"/>
      <c r="U176" s="81">
        <f>SUM(U164:U175)</f>
        <v>0</v>
      </c>
      <c r="V176" s="81">
        <f>SUM(V164:V175)</f>
        <v>0</v>
      </c>
      <c r="W176" s="81">
        <f>SUM(W164:W175)</f>
        <v>0</v>
      </c>
      <c r="Y176" s="84"/>
      <c r="Z176" s="81">
        <f ca="1">SUM(Z164:Z175)</f>
        <v>1.0000199999999999</v>
      </c>
      <c r="AA176" s="81">
        <f>SUM(AA164:AA175)</f>
        <v>0</v>
      </c>
      <c r="AB176" s="81">
        <f>SUM(AB164:AB175)</f>
        <v>0</v>
      </c>
      <c r="AC176" s="81">
        <f>SUM(AC164:AC175)</f>
        <v>0</v>
      </c>
      <c r="AD176" s="77"/>
      <c r="AE176" s="77"/>
      <c r="AF176" s="77"/>
      <c r="AG176" s="77"/>
      <c r="AH176" s="77"/>
      <c r="AI176" s="77"/>
      <c r="AK176" s="33" t="s">
        <v>277</v>
      </c>
      <c r="AL176" s="48">
        <f>SUM(AL164:AL175)</f>
        <v>0</v>
      </c>
      <c r="AM176" s="46">
        <f t="shared" ref="AM176:AN176" si="180">SUM(AM164:AM175)</f>
        <v>0</v>
      </c>
      <c r="AN176" s="46">
        <f t="shared" si="180"/>
        <v>0</v>
      </c>
      <c r="AO176" s="48">
        <f>SUM(AO164:AO175)</f>
        <v>0</v>
      </c>
      <c r="AR176" s="200">
        <f>SUM(AR164:AR175)</f>
        <v>0</v>
      </c>
      <c r="AS176" s="50">
        <f>SUM(AS164:AS175)</f>
        <v>0</v>
      </c>
      <c r="AT176" s="50">
        <f>SUM(AT164:AT175)</f>
        <v>0</v>
      </c>
      <c r="BK176" s="100" t="s">
        <v>276</v>
      </c>
      <c r="BL176" s="106">
        <f>IF(OR(BL174="El",BL174="Gas",BL174="Olja"),1.8,IF(BL174="Fjärrvärme",0.7,IF(BL174="Biobränsle",0.6,"")))</f>
        <v>1.8</v>
      </c>
      <c r="BM176" s="106" t="str">
        <f>IF(OR(BM174="El",BM174="Gas",BM174="Olja"),1.8,IF(BM174="Fjärrvärme",0.7,IF(BM174="Biobränsle",0.6,"")))</f>
        <v/>
      </c>
      <c r="BN176" s="106" t="str">
        <f>IF(OR(BN174="El",BN174="Gas",BN174="Olja"),1.8,IF(BN174="Fjärrvärme",0.7,IF(BN174="Biobränsle",0.6,"")))</f>
        <v/>
      </c>
    </row>
    <row r="177" spans="2:88" ht="16.5" customHeight="1" thickBot="1">
      <c r="D177" s="16"/>
      <c r="E177" s="183" t="str">
        <f>IF(OR(AP164="Fel i indata",AP165="Fel i indata",AP166="Fel i indata",AP167="Fel i indata",AP168="Fel i indata",AP169="Fel i indata",AP170="Fel i indata",AP171="Fel i indata",AP172="Fel i indata",AP173="Fel i indata",AP174="Fel i indata",AP175="Fel i indata"),"Fel i indata","")</f>
        <v/>
      </c>
      <c r="F177" s="17"/>
      <c r="G177" s="17" t="str">
        <f>IF(E177="Fel i indata","OBS! Se över din indata, energi för fastighetsenergi blir negativ efter avdrag för elgolvvärme/tvättstuga/utvändig el om mätvärdena ingår i uppmätt fastighetsenergi!","")</f>
        <v/>
      </c>
      <c r="Z177" s="79"/>
      <c r="AA177" s="85"/>
      <c r="AK177" s="33" t="s">
        <v>289</v>
      </c>
      <c r="AL177" s="39">
        <f>AL176-$AN$196</f>
        <v>0</v>
      </c>
      <c r="AM177" s="98">
        <f>AM176</f>
        <v>0</v>
      </c>
      <c r="AN177" s="52">
        <f>AN176</f>
        <v>0</v>
      </c>
      <c r="AO177" s="200">
        <f>AL177+AM177+AN177</f>
        <v>0</v>
      </c>
      <c r="AR177" s="43"/>
      <c r="BL177" s="75" t="str">
        <f>BL174</f>
        <v>El</v>
      </c>
      <c r="BM177" s="75" t="str">
        <f>BM174</f>
        <v/>
      </c>
      <c r="BN177" s="75" t="str">
        <f>BN174</f>
        <v/>
      </c>
      <c r="BO177" s="75" t="s">
        <v>268</v>
      </c>
    </row>
    <row r="178" spans="2:88" ht="16.5" customHeight="1">
      <c r="B178" s="71" t="s">
        <v>146</v>
      </c>
      <c r="D178" s="16"/>
      <c r="F178" s="17"/>
      <c r="U178" s="99" t="s">
        <v>146</v>
      </c>
      <c r="V178" s="77"/>
      <c r="Y178" s="77"/>
      <c r="AK178" s="49"/>
      <c r="BL178" s="108">
        <f t="shared" ref="BL178:BL189" si="181">AL164</f>
        <v>0</v>
      </c>
      <c r="BM178" s="108">
        <f t="shared" ref="BM178:BM189" si="182">AM164</f>
        <v>0</v>
      </c>
      <c r="BN178" s="108">
        <f t="shared" ref="BN178:BN189" si="183">AN164</f>
        <v>0</v>
      </c>
      <c r="BO178" s="108">
        <f>BL178+BM178+BN178</f>
        <v>0</v>
      </c>
    </row>
    <row r="179" spans="2:88" ht="16.5" customHeight="1">
      <c r="B179" s="92" t="str">
        <f>IF($C$76="Finns ej","(FINNS EJ)","")</f>
        <v>(FINNS EJ)</v>
      </c>
      <c r="D179" s="16"/>
      <c r="F179" s="17"/>
      <c r="S179" s="21"/>
      <c r="U179" s="83" t="s">
        <v>101</v>
      </c>
      <c r="V179" s="83" t="s">
        <v>102</v>
      </c>
      <c r="W179" s="83" t="s">
        <v>103</v>
      </c>
      <c r="X179" s="83" t="s">
        <v>149</v>
      </c>
      <c r="Y179" s="83" t="s">
        <v>150</v>
      </c>
      <c r="BL179" s="108">
        <f t="shared" si="181"/>
        <v>0</v>
      </c>
      <c r="BM179" s="108">
        <f t="shared" si="182"/>
        <v>0</v>
      </c>
      <c r="BN179" s="108">
        <f t="shared" si="183"/>
        <v>0</v>
      </c>
      <c r="BO179" s="108">
        <f t="shared" ref="BO179:BO189" si="184">BL179+BM179+BN179</f>
        <v>0</v>
      </c>
    </row>
    <row r="180" spans="2:88" ht="16.5" customHeight="1">
      <c r="D180" s="16"/>
      <c r="F180" s="17"/>
      <c r="G180" s="30" t="s">
        <v>101</v>
      </c>
      <c r="I180" s="30" t="s">
        <v>102</v>
      </c>
      <c r="K180" s="30" t="s">
        <v>103</v>
      </c>
      <c r="M180" s="30" t="s">
        <v>149</v>
      </c>
      <c r="O180" s="30" t="s">
        <v>150</v>
      </c>
      <c r="S180" s="21"/>
      <c r="T180" s="89" t="s">
        <v>151</v>
      </c>
      <c r="U180" s="162" t="str">
        <f>C80</f>
        <v>Solceller</v>
      </c>
      <c r="V180" s="162" t="str">
        <f>E80</f>
        <v>Solfångare</v>
      </c>
      <c r="W180" s="162" t="str">
        <f>G80</f>
        <v>Avloppsåtervinning</v>
      </c>
      <c r="X180" s="162" t="str">
        <f>I80</f>
        <v>Solfångare</v>
      </c>
      <c r="Y180" s="162" t="str">
        <f>K80</f>
        <v>Återvinning av processvärme</v>
      </c>
      <c r="AL180" s="18" t="s">
        <v>330</v>
      </c>
      <c r="AX180" s="15" t="s">
        <v>331</v>
      </c>
      <c r="BA180" s="38"/>
      <c r="BL180" s="108">
        <f t="shared" si="181"/>
        <v>0</v>
      </c>
      <c r="BM180" s="108">
        <f t="shared" si="182"/>
        <v>0</v>
      </c>
      <c r="BN180" s="108">
        <f t="shared" si="183"/>
        <v>0</v>
      </c>
      <c r="BO180" s="108">
        <f t="shared" si="184"/>
        <v>0</v>
      </c>
    </row>
    <row r="181" spans="2:88" ht="16.5" customHeight="1">
      <c r="D181" s="16"/>
      <c r="F181" s="17"/>
      <c r="G181" s="19" t="str">
        <f>C80</f>
        <v>Solceller</v>
      </c>
      <c r="I181" s="19" t="str">
        <f>E80</f>
        <v>Solfångare</v>
      </c>
      <c r="K181" s="19" t="str">
        <f>G80</f>
        <v>Avloppsåtervinning</v>
      </c>
      <c r="M181" s="19" t="str">
        <f>I80</f>
        <v>Solfångare</v>
      </c>
      <c r="O181" s="19" t="str">
        <f>K80</f>
        <v>Återvinning av processvärme</v>
      </c>
      <c r="S181" s="21"/>
      <c r="T181" s="89" t="s">
        <v>156</v>
      </c>
      <c r="U181" s="162" t="str">
        <f>C81</f>
        <v>fastighetsel</v>
      </c>
      <c r="V181" s="162" t="str">
        <f>E81</f>
        <v>tappvarmvatten</v>
      </c>
      <c r="W181" s="162" t="str">
        <f>G81</f>
        <v>tappvarmvatten</v>
      </c>
      <c r="X181" s="162" t="str">
        <f>I81</f>
        <v>tappvarmvatten</v>
      </c>
      <c r="Y181" s="162" t="str">
        <f>K81</f>
        <v>värme</v>
      </c>
      <c r="AK181" s="33"/>
      <c r="AL181" s="18" t="s">
        <v>332</v>
      </c>
      <c r="AM181" s="18"/>
      <c r="AN181" s="18"/>
      <c r="AO181" s="18"/>
      <c r="AP181" s="18" t="s">
        <v>333</v>
      </c>
      <c r="AQ181" s="18"/>
      <c r="AR181" s="18"/>
      <c r="AS181" s="18" t="s">
        <v>334</v>
      </c>
      <c r="AT181" s="18"/>
      <c r="AU181" s="18" t="s">
        <v>155</v>
      </c>
      <c r="AW181" s="18"/>
      <c r="AX181" s="58" t="s">
        <v>154</v>
      </c>
      <c r="AY181" s="37" t="s">
        <v>154</v>
      </c>
      <c r="AZ181" s="37" t="s">
        <v>155</v>
      </c>
      <c r="BA181" s="58" t="s">
        <v>155</v>
      </c>
      <c r="BB181" s="37" t="s">
        <v>152</v>
      </c>
      <c r="BC181" s="37" t="s">
        <v>152</v>
      </c>
      <c r="BD181" s="37" t="s">
        <v>152</v>
      </c>
      <c r="BE181" s="37" t="s">
        <v>152</v>
      </c>
      <c r="BF181" s="37" t="s">
        <v>153</v>
      </c>
      <c r="BG181" s="37" t="s">
        <v>153</v>
      </c>
      <c r="BH181" s="37" t="s">
        <v>153</v>
      </c>
      <c r="BL181" s="108">
        <f t="shared" si="181"/>
        <v>0</v>
      </c>
      <c r="BM181" s="108">
        <f t="shared" si="182"/>
        <v>0</v>
      </c>
      <c r="BN181" s="108">
        <f t="shared" si="183"/>
        <v>0</v>
      </c>
      <c r="BO181" s="108">
        <f t="shared" si="184"/>
        <v>0</v>
      </c>
    </row>
    <row r="182" spans="2:88" ht="16.5" customHeight="1">
      <c r="D182" s="16"/>
      <c r="F182" s="17"/>
      <c r="G182" s="19" t="str">
        <f>C81</f>
        <v>fastighetsel</v>
      </c>
      <c r="I182" s="19" t="str">
        <f>E81</f>
        <v>tappvarmvatten</v>
      </c>
      <c r="K182" s="19" t="str">
        <f>G81</f>
        <v>tappvarmvatten</v>
      </c>
      <c r="M182" s="19" t="str">
        <f>I81</f>
        <v>tappvarmvatten</v>
      </c>
      <c r="O182" s="19" t="str">
        <f>K81</f>
        <v>värme</v>
      </c>
      <c r="S182" s="21"/>
      <c r="T182" s="89" t="s">
        <v>160</v>
      </c>
      <c r="U182" s="162" t="str">
        <f>C82</f>
        <v>Före andra mätare</v>
      </c>
      <c r="V182" s="162" t="str">
        <f>E82</f>
        <v>Före andra mätare</v>
      </c>
      <c r="W182" s="162" t="str">
        <f>G82</f>
        <v>Före andra mätare</v>
      </c>
      <c r="X182" s="162" t="str">
        <f>I82</f>
        <v>Före andra mätare</v>
      </c>
      <c r="Y182" s="162" t="str">
        <f>K82</f>
        <v>Före andra mätare</v>
      </c>
      <c r="AC182" s="77"/>
      <c r="AD182" s="77"/>
      <c r="AE182" s="77"/>
      <c r="AF182" s="77"/>
      <c r="AG182" s="77"/>
      <c r="AH182" s="77"/>
      <c r="AI182" s="77"/>
      <c r="AK182" s="33" t="s">
        <v>156</v>
      </c>
      <c r="AL182" s="37" t="s">
        <v>158</v>
      </c>
      <c r="AM182" s="37" t="s">
        <v>159</v>
      </c>
      <c r="AN182" s="37" t="s">
        <v>157</v>
      </c>
      <c r="AO182" s="37" t="s">
        <v>206</v>
      </c>
      <c r="AP182" s="37" t="s">
        <v>158</v>
      </c>
      <c r="AQ182" s="37" t="s">
        <v>159</v>
      </c>
      <c r="AR182" s="37" t="s">
        <v>206</v>
      </c>
      <c r="AS182" s="19" t="s">
        <v>158</v>
      </c>
      <c r="AT182" s="19" t="s">
        <v>159</v>
      </c>
      <c r="AU182" s="19" t="s">
        <v>158</v>
      </c>
      <c r="AV182" s="19" t="s">
        <v>159</v>
      </c>
      <c r="AW182" s="19"/>
      <c r="AX182" s="37" t="s">
        <v>158</v>
      </c>
      <c r="AY182" s="37" t="s">
        <v>159</v>
      </c>
      <c r="AZ182" s="37" t="s">
        <v>158</v>
      </c>
      <c r="BA182" s="37" t="s">
        <v>159</v>
      </c>
      <c r="BB182" s="37" t="s">
        <v>158</v>
      </c>
      <c r="BC182" s="37" t="s">
        <v>159</v>
      </c>
      <c r="BD182" s="37" t="s">
        <v>157</v>
      </c>
      <c r="BE182" s="37" t="s">
        <v>206</v>
      </c>
      <c r="BF182" s="37" t="s">
        <v>158</v>
      </c>
      <c r="BG182" s="37" t="s">
        <v>159</v>
      </c>
      <c r="BH182" s="37" t="s">
        <v>206</v>
      </c>
      <c r="BL182" s="108">
        <f t="shared" si="181"/>
        <v>0</v>
      </c>
      <c r="BM182" s="108">
        <f t="shared" si="182"/>
        <v>0</v>
      </c>
      <c r="BN182" s="108">
        <f t="shared" si="183"/>
        <v>0</v>
      </c>
      <c r="BO182" s="108">
        <f t="shared" si="184"/>
        <v>0</v>
      </c>
    </row>
    <row r="183" spans="2:88" ht="16.5" customHeight="1">
      <c r="D183" s="16"/>
      <c r="F183" s="17"/>
      <c r="G183" s="19" t="s">
        <v>172</v>
      </c>
      <c r="I183" s="19" t="s">
        <v>172</v>
      </c>
      <c r="K183" s="19" t="s">
        <v>172</v>
      </c>
      <c r="M183" s="19" t="s">
        <v>172</v>
      </c>
      <c r="O183" s="19" t="s">
        <v>172</v>
      </c>
      <c r="S183" s="21"/>
      <c r="U183" s="83" t="s">
        <v>172</v>
      </c>
      <c r="V183" s="83" t="s">
        <v>172</v>
      </c>
      <c r="W183" s="83" t="s">
        <v>172</v>
      </c>
      <c r="X183" s="83" t="s">
        <v>172</v>
      </c>
      <c r="Y183" s="83" t="s">
        <v>172</v>
      </c>
      <c r="AC183" s="77"/>
      <c r="AD183" s="77"/>
      <c r="AE183" s="77"/>
      <c r="AF183" s="77"/>
      <c r="AG183" s="77"/>
      <c r="AH183" s="77"/>
      <c r="AI183" s="77"/>
      <c r="AL183" s="36" t="s">
        <v>335</v>
      </c>
      <c r="AM183" s="36" t="s">
        <v>335</v>
      </c>
      <c r="AN183" s="36" t="s">
        <v>335</v>
      </c>
      <c r="AO183" s="36" t="s">
        <v>335</v>
      </c>
      <c r="AP183" s="36" t="s">
        <v>335</v>
      </c>
      <c r="AQ183" s="36" t="s">
        <v>335</v>
      </c>
      <c r="AR183" s="36" t="s">
        <v>335</v>
      </c>
      <c r="AS183" s="36" t="s">
        <v>335</v>
      </c>
      <c r="AT183" s="36" t="s">
        <v>335</v>
      </c>
      <c r="AU183" s="36" t="s">
        <v>335</v>
      </c>
      <c r="AV183" s="36" t="s">
        <v>335</v>
      </c>
      <c r="AW183" s="19" t="s">
        <v>336</v>
      </c>
      <c r="AX183" s="37" t="str">
        <f t="shared" ref="AX183:BH183" si="185">$DQ$85</f>
        <v>Före andra mätare</v>
      </c>
      <c r="AY183" s="37" t="str">
        <f t="shared" si="185"/>
        <v>Före andra mätare</v>
      </c>
      <c r="AZ183" s="37" t="str">
        <f t="shared" si="185"/>
        <v>Före andra mätare</v>
      </c>
      <c r="BA183" s="37" t="str">
        <f t="shared" si="185"/>
        <v>Före andra mätare</v>
      </c>
      <c r="BB183" s="37" t="str">
        <f t="shared" si="185"/>
        <v>Före andra mätare</v>
      </c>
      <c r="BC183" s="37" t="str">
        <f t="shared" si="185"/>
        <v>Före andra mätare</v>
      </c>
      <c r="BD183" s="37" t="str">
        <f t="shared" si="185"/>
        <v>Före andra mätare</v>
      </c>
      <c r="BE183" s="37" t="str">
        <f t="shared" si="185"/>
        <v>Före andra mätare</v>
      </c>
      <c r="BF183" s="37" t="str">
        <f t="shared" si="185"/>
        <v>Före andra mätare</v>
      </c>
      <c r="BG183" s="37" t="str">
        <f t="shared" si="185"/>
        <v>Före andra mätare</v>
      </c>
      <c r="BH183" s="37" t="str">
        <f t="shared" si="185"/>
        <v>Före andra mätare</v>
      </c>
      <c r="BL183" s="108">
        <f t="shared" si="181"/>
        <v>0</v>
      </c>
      <c r="BM183" s="108">
        <f t="shared" si="182"/>
        <v>0</v>
      </c>
      <c r="BN183" s="108">
        <f t="shared" si="183"/>
        <v>0</v>
      </c>
      <c r="BO183" s="108">
        <f t="shared" si="184"/>
        <v>0</v>
      </c>
    </row>
    <row r="184" spans="2:88" ht="16.5" customHeight="1">
      <c r="C184" s="19" t="s">
        <v>256</v>
      </c>
      <c r="D184" s="16"/>
      <c r="E184" s="19" t="s">
        <v>262</v>
      </c>
      <c r="F184" s="17"/>
      <c r="G184" s="40" t="s">
        <v>191</v>
      </c>
      <c r="I184" s="40" t="s">
        <v>191</v>
      </c>
      <c r="K184" s="40" t="s">
        <v>191</v>
      </c>
      <c r="M184" s="40" t="s">
        <v>191</v>
      </c>
      <c r="O184" s="40" t="s">
        <v>191</v>
      </c>
      <c r="S184" s="21"/>
      <c r="U184" s="84" t="s">
        <v>191</v>
      </c>
      <c r="V184" s="84" t="s">
        <v>191</v>
      </c>
      <c r="W184" s="84" t="s">
        <v>191</v>
      </c>
      <c r="X184" s="84" t="s">
        <v>191</v>
      </c>
      <c r="Y184" s="84" t="s">
        <v>191</v>
      </c>
      <c r="AA184" s="81"/>
      <c r="AC184" s="77"/>
      <c r="AD184" s="77"/>
      <c r="AE184" s="77"/>
      <c r="AF184" s="77"/>
      <c r="AG184" s="77"/>
      <c r="AH184" s="77"/>
      <c r="AI184" s="77"/>
      <c r="AL184" s="42">
        <f>BB184</f>
        <v>0</v>
      </c>
      <c r="AM184" s="42">
        <f t="shared" ref="AM184:AM195" si="186">BC184</f>
        <v>0</v>
      </c>
      <c r="AN184" s="42">
        <f t="shared" ref="AN184:AN195" si="187">BD184</f>
        <v>0</v>
      </c>
      <c r="AO184" s="42">
        <f t="shared" ref="AO184:AO195" si="188">BE184</f>
        <v>0</v>
      </c>
      <c r="AP184" s="39">
        <f t="shared" ref="AP184:AP195" si="189">BF184</f>
        <v>0</v>
      </c>
      <c r="AQ184" s="39">
        <f t="shared" ref="AQ184:AQ195" si="190">BG184</f>
        <v>0</v>
      </c>
      <c r="AR184" s="39">
        <f>BH184</f>
        <v>0</v>
      </c>
      <c r="AS184" s="39">
        <f t="shared" ref="AS184:AS195" si="191">AX184</f>
        <v>0</v>
      </c>
      <c r="AT184" s="39">
        <f t="shared" ref="AT184:AT195" si="192">AY184</f>
        <v>0</v>
      </c>
      <c r="AU184" s="39">
        <f t="shared" ref="AU184:AU195" si="193">AZ184</f>
        <v>0</v>
      </c>
      <c r="AV184" s="39">
        <f t="shared" ref="AV184:AV195" si="194">BA184</f>
        <v>0</v>
      </c>
      <c r="AW184" s="19" t="str">
        <f t="shared" ref="AW184:AW195" ca="1" si="195">E185</f>
        <v>jan</v>
      </c>
      <c r="AX184" s="42">
        <f t="shared" ref="AX184:AX195" si="196">IF($U$180=AX$181,IF($U$181=AX$182,IF($U$182=AX$183,$U185,0),0),0)+IF($V$180=AX$181,IF($V$181=AX$182,IF($V$182=AX$183,$V185,0),0),0)+IF($W$180=AX$181,IF($W$181=AX$182,IF($W$182=AX$183,$W185,0),0),0)+IF($X$180=AX$181,IF($X$181=AX$182,IF($X$182=AX$183,X185,0),0),0)+IF($Y$180=AX$181,IF($Y$181=AX$182,IF($Y$182=AX$183,Y185,0),0),0)</f>
        <v>0</v>
      </c>
      <c r="AY184" s="42">
        <f t="shared" ref="AY184:AY195" si="197">IF($U$180=AY$181,IF($U$181=AY$182,IF($U$182=AY$183,$U185,0),0),0)+IF($V$180=AY$181,IF($V$181=AY$182,IF($V$182=AY$183,$V185,0),0),0)+IF($W$180=AY$181,IF($W$181=AY$182,IF($W$182=AY$183,$W185,0),0),0)+IF($X$180=AY$181,IF($X$181=AY$182,IF($X$182=AY$183,$X185,0),0),0)+IF($Y$180=AY$181,IF($Y$181=AY$182,IF($Y$182=AY$183,$Y185,0),0),0)</f>
        <v>0</v>
      </c>
      <c r="AZ184" s="42">
        <f t="shared" ref="AZ184:AZ195" si="198">IF($U$180=AZ$181,IF($U$181=AZ$182,IF($U$182=AZ$183,$U185,0),0),0)+IF($V$180=AZ$181,IF($V$181=AZ$182,IF($V$182=AZ$183,$V185,0),0),0)+IF($W$180=AZ$181,IF($W$181=AZ$182,IF($W$182=AZ$183,$W185,0),0),0)+IF($X$180=AZ$181,IF($X$181=AZ$182,IF($X$182=AZ$183,$X185,0),0),0)+IF($Y$180=AZ$181,IF($Y$181=AZ$182,IF($Y$182=AZ$183,$Y185,0),0),0)</f>
        <v>0</v>
      </c>
      <c r="BA184" s="42">
        <f t="shared" ref="BA184:BA195" si="199">IF($U$180=BA$181,IF($U$181=BA$182,IF($U$182=BA$183,$U185,0),0),0)+IF($V$180=BA$181,IF($V$181=BA$182,IF($V$182=BA$183,$V185,0),0),0)+IF($W$180=BA$181,IF($W$181=BA$182,IF($W$182=BA$183,$W185,0),0),0)+IF($X$180=BA$181,IF($X$181=BA$182,IF($X$182=BA$183,$X185,0),0),0)+IF($Y$180=BA$181,IF($Y$181=BA$182,IF($Y$182=BA$183,$Y185,0),0),0)</f>
        <v>0</v>
      </c>
      <c r="BB184" s="42">
        <f t="shared" ref="BB184:BB195" si="200">IF($U$180=BB$181,IF($U$181=BB$182,IF($U$182=BB$183,$U185,0),0),0)+IF($V$180=BB$181,IF($V$181=BB$182,IF($V$182=BB$183,$V185,0),0),0)+IF($W$180=BB$181,IF($W$181=BB$182,IF($W$182=BB$183,$W185,0),0),0)+IF($X$180=BB$181,IF($X$181=BB$182,IF($X$182=BB$183,$X185,0),0),0)+IF($Y$180=BB$181,IF($Y$181=BB$182,IF($Y$182=BB$183,$Y185,0),0),0)</f>
        <v>0</v>
      </c>
      <c r="BC184" s="42">
        <f t="shared" ref="BC184:BC195" si="201">IF($U$180=BC$181,IF($U$181=BC$182,IF($U$182=BC$183,$U185,0),0),0)+IF($V$180=BC$181,IF($V$181=BC$182,IF($V$182=BC$183,$V185,0),0),0)+IF($W$180=BC$181,IF($W$181=BC$182,IF($W$182=BC$183,$W185,0),0),0)+IF($X$180=BC$181,IF($X$181=BC$182,IF($X$182=BC$183,$X185,0),0),0)+IF($Y$180=BC$181,IF($Y$181=BC$182,IF($Y$182=BC$183,$Y185,0),0),0)</f>
        <v>0</v>
      </c>
      <c r="BD184" s="42">
        <f t="shared" ref="BD184:BD195" si="202">IF($U$180=BD$181,IF($U$181=BD$182,IF($U$182=BD$183,$U185,0),0),0)+IF($V$180=BD$181,IF($V$181=BD$182,IF($V$182=BD$183,$V185,0),0),0)+IF($W$180=BD$181,IF($W$181=BD$182,IF($W$182=BD$183,$W185,0),0),0)+IF($X$180=BD$181,IF($X$181=BD$182,IF($X$182=BD$183,$X185,0),0),0)+IF($Y$180=BD$181,IF($Y$181=BD$182,IF($Y$182=BD$183,$Y185,0),0),0)</f>
        <v>0</v>
      </c>
      <c r="BE184" s="42">
        <f t="shared" ref="BE184:BE195" si="203">IF($U$180=BE$181,IF($U$181=BE$182,IF($U$182=BE$183,$U185,0),0),0)+IF($V$180=BE$181,IF($V$181=BE$182,IF($V$182=BE$183,$V185,0),0),0)+IF($W$180=BE$181,IF($W$181=BE$182,IF($W$182=BE$183,$W185,0),0),0)+IF($X$180=BE$181,IF($X$181=BE$182,IF($X$182=BE$183,$X185,0),0),0)+IF($Y$180=BE$181,IF($Y$181=BE$182,IF($Y$182=BE$183,$Y185,0),0),0)</f>
        <v>0</v>
      </c>
      <c r="BF184" s="42">
        <f t="shared" ref="BF184:BF195" si="204">IF($U$180=BF$181,IF($U$181=BF$182,IF($U$182=BF$183,$U185,0),0),0)+IF($V$180=BF$181,IF($V$181=BF$182,IF($V$182=BF$183,$V185,0),0),0)+IF($W$180=BF$181,IF($W$181=BF$182,IF($W$182=BF$183,$W185,0),0),0)+IF($X$180=BF$181,IF($X$181=BF$182,IF($X$182=BF$183,$X185,0),0),0)+IF($Y$180=BF$181,IF($Y$181=BF$182,IF($Y$182=BF$183,$Y185,0),0),0)</f>
        <v>0</v>
      </c>
      <c r="BG184" s="42">
        <f t="shared" ref="BG184:BG195" si="205">IF($U$180=BG$181,IF($U$181=BG$182,IF($U$182=BG$183,$U185,0),0),0)+IF($V$180=BG$181,IF($V$181=BG$182,IF($V$182=BG$183,$V185,0),0),0)+IF($W$180=BG$181,IF($W$181=BG$182,IF($W$182=BG$183,$W185,0),0),0)+IF($X$180=BG$181,IF($X$181=BG$182,IF($X$182=BG$183,$X185,0),0),0)+IF($Y$180=BG$181,IF($Y$181=BG$182,IF($Y$182=BG$183,$Y185,0),0),0)</f>
        <v>0</v>
      </c>
      <c r="BH184" s="42">
        <f t="shared" ref="BH184:BH195" si="206">IF($U$180=BH$181,IF($U$181=BH$182,IF($U$182=BH$183,$U185,0),0),0)+IF($V$180=BH$181,IF($V$181=BH$182,IF($V$182=BH$183,$V185,0),0),0)+IF($W$180=BH$181,IF($W$181=BH$182,IF($W$182=BH$183,$W185,0),0),0)+IF($X$180=BH$181,IF($X$181=BH$182,IF($X$182=BH$183,$X185,0),0),0)+IF($Y$180=BH$181,IF($Y$181=BH$182,IF($Y$182=BH$183,$Y185,0),0),0)</f>
        <v>0</v>
      </c>
      <c r="BL184" s="108">
        <f t="shared" si="181"/>
        <v>0</v>
      </c>
      <c r="BM184" s="108">
        <f t="shared" si="182"/>
        <v>0</v>
      </c>
      <c r="BN184" s="108">
        <f t="shared" si="183"/>
        <v>0</v>
      </c>
      <c r="BO184" s="108">
        <f t="shared" si="184"/>
        <v>0</v>
      </c>
    </row>
    <row r="185" spans="2:88" ht="16.5" customHeight="1">
      <c r="C185" s="24">
        <f t="shared" ref="C185:E196" si="207">C107</f>
        <v>2022</v>
      </c>
      <c r="D185" s="16"/>
      <c r="E185" s="24" t="str">
        <f t="shared" ca="1" si="207"/>
        <v>jan</v>
      </c>
      <c r="F185" s="17"/>
      <c r="G185" s="69"/>
      <c r="H185" s="197"/>
      <c r="I185" s="69"/>
      <c r="J185" s="197"/>
      <c r="K185" s="69"/>
      <c r="L185" s="197"/>
      <c r="M185" s="69"/>
      <c r="N185" s="197"/>
      <c r="O185" s="69"/>
      <c r="S185" s="21"/>
      <c r="T185" s="84"/>
      <c r="U185" s="80">
        <f t="shared" ref="U185:U196" si="208">IF($C$78&gt;0,G185,0)</f>
        <v>0</v>
      </c>
      <c r="V185" s="80">
        <f t="shared" ref="V185:V196" si="209">IF($C$78&gt;1,I185,0)</f>
        <v>0</v>
      </c>
      <c r="W185" s="80">
        <f t="shared" ref="W185:W196" si="210">IF($C$78&gt;2,K185,0)</f>
        <v>0</v>
      </c>
      <c r="X185" s="80">
        <f t="shared" ref="X185:X196" si="211">IF($C$78&gt;3,M185,0)</f>
        <v>0</v>
      </c>
      <c r="Y185" s="80">
        <f t="shared" ref="Y185:Y196" si="212">IF($C$78&gt;4,O185,0)</f>
        <v>0</v>
      </c>
      <c r="Z185" s="84"/>
      <c r="AA185" s="77"/>
      <c r="AC185" s="77"/>
      <c r="AD185" s="77"/>
      <c r="AE185" s="77"/>
      <c r="AF185" s="77"/>
      <c r="AG185" s="77"/>
      <c r="AH185" s="77"/>
      <c r="AI185" s="77"/>
      <c r="AL185" s="42">
        <f t="shared" ref="AL185:AL195" si="213">BB185</f>
        <v>0</v>
      </c>
      <c r="AM185" s="42">
        <f t="shared" si="186"/>
        <v>0</v>
      </c>
      <c r="AN185" s="42">
        <f t="shared" si="187"/>
        <v>0</v>
      </c>
      <c r="AO185" s="42">
        <f t="shared" si="188"/>
        <v>0</v>
      </c>
      <c r="AP185" s="39">
        <f t="shared" si="189"/>
        <v>0</v>
      </c>
      <c r="AQ185" s="39">
        <f t="shared" si="190"/>
        <v>0</v>
      </c>
      <c r="AR185" s="39">
        <f t="shared" ref="AR185:AR195" si="214">BH185</f>
        <v>0</v>
      </c>
      <c r="AS185" s="39">
        <f t="shared" si="191"/>
        <v>0</v>
      </c>
      <c r="AT185" s="39">
        <f t="shared" si="192"/>
        <v>0</v>
      </c>
      <c r="AU185" s="39">
        <f t="shared" si="193"/>
        <v>0</v>
      </c>
      <c r="AV185" s="39">
        <f t="shared" si="194"/>
        <v>0</v>
      </c>
      <c r="AW185" s="19" t="str">
        <f t="shared" ca="1" si="195"/>
        <v>feb</v>
      </c>
      <c r="AX185" s="42">
        <f t="shared" si="196"/>
        <v>0</v>
      </c>
      <c r="AY185" s="42">
        <f t="shared" si="197"/>
        <v>0</v>
      </c>
      <c r="AZ185" s="42">
        <f t="shared" si="198"/>
        <v>0</v>
      </c>
      <c r="BA185" s="42">
        <f t="shared" si="199"/>
        <v>0</v>
      </c>
      <c r="BB185" s="42">
        <f t="shared" si="200"/>
        <v>0</v>
      </c>
      <c r="BC185" s="42">
        <f t="shared" si="201"/>
        <v>0</v>
      </c>
      <c r="BD185" s="42">
        <f t="shared" si="202"/>
        <v>0</v>
      </c>
      <c r="BE185" s="42">
        <f t="shared" si="203"/>
        <v>0</v>
      </c>
      <c r="BF185" s="42">
        <f t="shared" si="204"/>
        <v>0</v>
      </c>
      <c r="BG185" s="42">
        <f t="shared" si="205"/>
        <v>0</v>
      </c>
      <c r="BH185" s="42">
        <f t="shared" si="206"/>
        <v>0</v>
      </c>
      <c r="BL185" s="108">
        <f t="shared" si="181"/>
        <v>0</v>
      </c>
      <c r="BM185" s="108">
        <f t="shared" si="182"/>
        <v>0</v>
      </c>
      <c r="BN185" s="108">
        <f t="shared" si="183"/>
        <v>0</v>
      </c>
      <c r="BO185" s="108">
        <f t="shared" si="184"/>
        <v>0</v>
      </c>
    </row>
    <row r="186" spans="2:88" ht="16.5" customHeight="1">
      <c r="C186" s="24">
        <f t="shared" ca="1" si="207"/>
        <v>2022</v>
      </c>
      <c r="D186" s="16"/>
      <c r="E186" s="24" t="str">
        <f t="shared" ca="1" si="207"/>
        <v>feb</v>
      </c>
      <c r="F186" s="17"/>
      <c r="G186" s="69"/>
      <c r="H186" s="197"/>
      <c r="I186" s="69"/>
      <c r="J186" s="197"/>
      <c r="K186" s="69"/>
      <c r="L186" s="197"/>
      <c r="M186" s="69"/>
      <c r="N186" s="197"/>
      <c r="O186" s="69"/>
      <c r="S186" s="21"/>
      <c r="T186" s="86"/>
      <c r="U186" s="80">
        <f t="shared" si="208"/>
        <v>0</v>
      </c>
      <c r="V186" s="80">
        <f t="shared" si="209"/>
        <v>0</v>
      </c>
      <c r="W186" s="80">
        <f t="shared" si="210"/>
        <v>0</v>
      </c>
      <c r="X186" s="80">
        <f t="shared" si="211"/>
        <v>0</v>
      </c>
      <c r="Y186" s="80">
        <f t="shared" si="212"/>
        <v>0</v>
      </c>
      <c r="Z186" s="86"/>
      <c r="AL186" s="42">
        <f t="shared" si="213"/>
        <v>0</v>
      </c>
      <c r="AM186" s="42">
        <f t="shared" si="186"/>
        <v>0</v>
      </c>
      <c r="AN186" s="42">
        <f t="shared" si="187"/>
        <v>0</v>
      </c>
      <c r="AO186" s="42">
        <f t="shared" si="188"/>
        <v>0</v>
      </c>
      <c r="AP186" s="39">
        <f t="shared" si="189"/>
        <v>0</v>
      </c>
      <c r="AQ186" s="39">
        <f t="shared" si="190"/>
        <v>0</v>
      </c>
      <c r="AR186" s="39">
        <f t="shared" si="214"/>
        <v>0</v>
      </c>
      <c r="AS186" s="39">
        <f t="shared" si="191"/>
        <v>0</v>
      </c>
      <c r="AT186" s="39">
        <f t="shared" si="192"/>
        <v>0</v>
      </c>
      <c r="AU186" s="39">
        <f t="shared" si="193"/>
        <v>0</v>
      </c>
      <c r="AV186" s="39">
        <f t="shared" si="194"/>
        <v>0</v>
      </c>
      <c r="AW186" s="19" t="str">
        <f t="shared" ca="1" si="195"/>
        <v>mars</v>
      </c>
      <c r="AX186" s="42">
        <f t="shared" si="196"/>
        <v>0</v>
      </c>
      <c r="AY186" s="42">
        <f t="shared" si="197"/>
        <v>0</v>
      </c>
      <c r="AZ186" s="42">
        <f t="shared" si="198"/>
        <v>0</v>
      </c>
      <c r="BA186" s="42">
        <f t="shared" si="199"/>
        <v>0</v>
      </c>
      <c r="BB186" s="42">
        <f t="shared" si="200"/>
        <v>0</v>
      </c>
      <c r="BC186" s="42">
        <f t="shared" si="201"/>
        <v>0</v>
      </c>
      <c r="BD186" s="42">
        <f t="shared" si="202"/>
        <v>0</v>
      </c>
      <c r="BE186" s="42">
        <f t="shared" si="203"/>
        <v>0</v>
      </c>
      <c r="BF186" s="42">
        <f t="shared" si="204"/>
        <v>0</v>
      </c>
      <c r="BG186" s="42">
        <f t="shared" si="205"/>
        <v>0</v>
      </c>
      <c r="BH186" s="42">
        <f t="shared" si="206"/>
        <v>0</v>
      </c>
      <c r="BL186" s="108">
        <f t="shared" si="181"/>
        <v>0</v>
      </c>
      <c r="BM186" s="108">
        <f t="shared" si="182"/>
        <v>0</v>
      </c>
      <c r="BN186" s="108">
        <f t="shared" si="183"/>
        <v>0</v>
      </c>
      <c r="BO186" s="108">
        <f t="shared" si="184"/>
        <v>0</v>
      </c>
    </row>
    <row r="187" spans="2:88" ht="16.5" customHeight="1">
      <c r="C187" s="24">
        <f t="shared" ca="1" si="207"/>
        <v>2022</v>
      </c>
      <c r="D187" s="16"/>
      <c r="E187" s="24" t="str">
        <f t="shared" ca="1" si="207"/>
        <v>mars</v>
      </c>
      <c r="F187" s="17"/>
      <c r="G187" s="69"/>
      <c r="H187" s="197"/>
      <c r="I187" s="69"/>
      <c r="J187" s="197"/>
      <c r="K187" s="69"/>
      <c r="L187" s="197"/>
      <c r="M187" s="69"/>
      <c r="N187" s="197"/>
      <c r="O187" s="69"/>
      <c r="S187" s="21"/>
      <c r="U187" s="80">
        <f t="shared" si="208"/>
        <v>0</v>
      </c>
      <c r="V187" s="80">
        <f t="shared" si="209"/>
        <v>0</v>
      </c>
      <c r="W187" s="80">
        <f t="shared" si="210"/>
        <v>0</v>
      </c>
      <c r="X187" s="80">
        <f t="shared" si="211"/>
        <v>0</v>
      </c>
      <c r="Y187" s="80">
        <f t="shared" si="212"/>
        <v>0</v>
      </c>
      <c r="AL187" s="42">
        <f t="shared" si="213"/>
        <v>0</v>
      </c>
      <c r="AM187" s="42">
        <f t="shared" si="186"/>
        <v>0</v>
      </c>
      <c r="AN187" s="42">
        <f t="shared" si="187"/>
        <v>0</v>
      </c>
      <c r="AO187" s="42">
        <f t="shared" si="188"/>
        <v>0</v>
      </c>
      <c r="AP187" s="39">
        <f t="shared" si="189"/>
        <v>0</v>
      </c>
      <c r="AQ187" s="39">
        <f t="shared" si="190"/>
        <v>0</v>
      </c>
      <c r="AR187" s="39">
        <f t="shared" si="214"/>
        <v>0</v>
      </c>
      <c r="AS187" s="39">
        <f t="shared" si="191"/>
        <v>0</v>
      </c>
      <c r="AT187" s="39">
        <f t="shared" si="192"/>
        <v>0</v>
      </c>
      <c r="AU187" s="39">
        <f t="shared" si="193"/>
        <v>0</v>
      </c>
      <c r="AV187" s="39">
        <f t="shared" si="194"/>
        <v>0</v>
      </c>
      <c r="AW187" s="19" t="str">
        <f t="shared" ca="1" si="195"/>
        <v>apr</v>
      </c>
      <c r="AX187" s="42">
        <f t="shared" si="196"/>
        <v>0</v>
      </c>
      <c r="AY187" s="42">
        <f t="shared" si="197"/>
        <v>0</v>
      </c>
      <c r="AZ187" s="42">
        <f t="shared" si="198"/>
        <v>0</v>
      </c>
      <c r="BA187" s="42">
        <f t="shared" si="199"/>
        <v>0</v>
      </c>
      <c r="BB187" s="42">
        <f t="shared" si="200"/>
        <v>0</v>
      </c>
      <c r="BC187" s="42">
        <f t="shared" si="201"/>
        <v>0</v>
      </c>
      <c r="BD187" s="42">
        <f t="shared" si="202"/>
        <v>0</v>
      </c>
      <c r="BE187" s="42">
        <f t="shared" si="203"/>
        <v>0</v>
      </c>
      <c r="BF187" s="42">
        <f t="shared" si="204"/>
        <v>0</v>
      </c>
      <c r="BG187" s="42">
        <f t="shared" si="205"/>
        <v>0</v>
      </c>
      <c r="BH187" s="42">
        <f t="shared" si="206"/>
        <v>0</v>
      </c>
      <c r="BL187" s="108">
        <f t="shared" si="181"/>
        <v>0</v>
      </c>
      <c r="BM187" s="108">
        <f t="shared" si="182"/>
        <v>0</v>
      </c>
      <c r="BN187" s="108">
        <f t="shared" si="183"/>
        <v>0</v>
      </c>
      <c r="BO187" s="108">
        <f t="shared" si="184"/>
        <v>0</v>
      </c>
    </row>
    <row r="188" spans="2:88" ht="16.5" customHeight="1">
      <c r="B188" s="70"/>
      <c r="C188" s="24">
        <f t="shared" ca="1" si="207"/>
        <v>2022</v>
      </c>
      <c r="D188" s="16"/>
      <c r="E188" s="24" t="str">
        <f t="shared" ca="1" si="207"/>
        <v>apr</v>
      </c>
      <c r="F188" s="17"/>
      <c r="G188" s="69"/>
      <c r="H188" s="197"/>
      <c r="I188" s="69"/>
      <c r="J188" s="197"/>
      <c r="K188" s="69"/>
      <c r="L188" s="197"/>
      <c r="M188" s="69"/>
      <c r="N188" s="197"/>
      <c r="O188" s="69"/>
      <c r="S188" s="21"/>
      <c r="T188" s="75"/>
      <c r="U188" s="80">
        <f t="shared" si="208"/>
        <v>0</v>
      </c>
      <c r="V188" s="80">
        <f t="shared" si="209"/>
        <v>0</v>
      </c>
      <c r="W188" s="80">
        <f t="shared" si="210"/>
        <v>0</v>
      </c>
      <c r="X188" s="80">
        <f t="shared" si="211"/>
        <v>0</v>
      </c>
      <c r="Y188" s="80">
        <f t="shared" si="212"/>
        <v>0</v>
      </c>
      <c r="AL188" s="42">
        <f t="shared" si="213"/>
        <v>0</v>
      </c>
      <c r="AM188" s="42">
        <f t="shared" si="186"/>
        <v>0</v>
      </c>
      <c r="AN188" s="42">
        <f t="shared" si="187"/>
        <v>0</v>
      </c>
      <c r="AO188" s="42">
        <f t="shared" si="188"/>
        <v>0</v>
      </c>
      <c r="AP188" s="39">
        <f t="shared" si="189"/>
        <v>0</v>
      </c>
      <c r="AQ188" s="39">
        <f t="shared" si="190"/>
        <v>0</v>
      </c>
      <c r="AR188" s="39">
        <f t="shared" si="214"/>
        <v>0</v>
      </c>
      <c r="AS188" s="39">
        <f t="shared" si="191"/>
        <v>0</v>
      </c>
      <c r="AT188" s="39">
        <f t="shared" si="192"/>
        <v>0</v>
      </c>
      <c r="AU188" s="39">
        <f t="shared" si="193"/>
        <v>0</v>
      </c>
      <c r="AV188" s="39">
        <f t="shared" si="194"/>
        <v>0</v>
      </c>
      <c r="AW188" s="19" t="str">
        <f t="shared" ca="1" si="195"/>
        <v>maj</v>
      </c>
      <c r="AX188" s="42">
        <f t="shared" si="196"/>
        <v>0</v>
      </c>
      <c r="AY188" s="42">
        <f t="shared" si="197"/>
        <v>0</v>
      </c>
      <c r="AZ188" s="42">
        <f t="shared" si="198"/>
        <v>0</v>
      </c>
      <c r="BA188" s="42">
        <f t="shared" si="199"/>
        <v>0</v>
      </c>
      <c r="BB188" s="42">
        <f t="shared" si="200"/>
        <v>0</v>
      </c>
      <c r="BC188" s="42">
        <f t="shared" si="201"/>
        <v>0</v>
      </c>
      <c r="BD188" s="42">
        <f t="shared" si="202"/>
        <v>0</v>
      </c>
      <c r="BE188" s="42">
        <f t="shared" si="203"/>
        <v>0</v>
      </c>
      <c r="BF188" s="42">
        <f t="shared" si="204"/>
        <v>0</v>
      </c>
      <c r="BG188" s="42">
        <f t="shared" si="205"/>
        <v>0</v>
      </c>
      <c r="BH188" s="42">
        <f t="shared" si="206"/>
        <v>0</v>
      </c>
      <c r="BL188" s="108">
        <f t="shared" si="181"/>
        <v>0</v>
      </c>
      <c r="BM188" s="108">
        <f t="shared" si="182"/>
        <v>0</v>
      </c>
      <c r="BN188" s="108">
        <f t="shared" si="183"/>
        <v>0</v>
      </c>
      <c r="BO188" s="108">
        <f t="shared" si="184"/>
        <v>0</v>
      </c>
    </row>
    <row r="189" spans="2:88" ht="16.5" customHeight="1" thickBot="1">
      <c r="C189" s="24">
        <f t="shared" ca="1" si="207"/>
        <v>2022</v>
      </c>
      <c r="D189" s="16"/>
      <c r="E189" s="24" t="str">
        <f t="shared" ca="1" si="207"/>
        <v>maj</v>
      </c>
      <c r="F189" s="17"/>
      <c r="G189" s="69"/>
      <c r="H189" s="197"/>
      <c r="I189" s="69"/>
      <c r="J189" s="197"/>
      <c r="K189" s="69"/>
      <c r="L189" s="197"/>
      <c r="M189" s="69"/>
      <c r="N189" s="197"/>
      <c r="O189" s="69"/>
      <c r="S189" s="21"/>
      <c r="T189" s="74"/>
      <c r="U189" s="80">
        <f t="shared" si="208"/>
        <v>0</v>
      </c>
      <c r="V189" s="80">
        <f t="shared" si="209"/>
        <v>0</v>
      </c>
      <c r="W189" s="80">
        <f t="shared" si="210"/>
        <v>0</v>
      </c>
      <c r="X189" s="80">
        <f t="shared" si="211"/>
        <v>0</v>
      </c>
      <c r="Y189" s="80">
        <f t="shared" si="212"/>
        <v>0</v>
      </c>
      <c r="Z189" s="74"/>
      <c r="AL189" s="42">
        <f t="shared" si="213"/>
        <v>0</v>
      </c>
      <c r="AM189" s="42">
        <f t="shared" si="186"/>
        <v>0</v>
      </c>
      <c r="AN189" s="42">
        <f t="shared" si="187"/>
        <v>0</v>
      </c>
      <c r="AO189" s="42">
        <f t="shared" si="188"/>
        <v>0</v>
      </c>
      <c r="AP189" s="39">
        <f t="shared" si="189"/>
        <v>0</v>
      </c>
      <c r="AQ189" s="39">
        <f t="shared" si="190"/>
        <v>0</v>
      </c>
      <c r="AR189" s="39">
        <f t="shared" si="214"/>
        <v>0</v>
      </c>
      <c r="AS189" s="39">
        <f t="shared" si="191"/>
        <v>0</v>
      </c>
      <c r="AT189" s="39">
        <f t="shared" si="192"/>
        <v>0</v>
      </c>
      <c r="AU189" s="39">
        <f t="shared" si="193"/>
        <v>0</v>
      </c>
      <c r="AV189" s="39">
        <f t="shared" si="194"/>
        <v>0</v>
      </c>
      <c r="AW189" s="19" t="str">
        <f t="shared" ca="1" si="195"/>
        <v xml:space="preserve">jun </v>
      </c>
      <c r="AX189" s="42">
        <f t="shared" si="196"/>
        <v>0</v>
      </c>
      <c r="AY189" s="42">
        <f t="shared" si="197"/>
        <v>0</v>
      </c>
      <c r="AZ189" s="42">
        <f t="shared" si="198"/>
        <v>0</v>
      </c>
      <c r="BA189" s="42">
        <f t="shared" si="199"/>
        <v>0</v>
      </c>
      <c r="BB189" s="42">
        <f t="shared" si="200"/>
        <v>0</v>
      </c>
      <c r="BC189" s="42">
        <f t="shared" si="201"/>
        <v>0</v>
      </c>
      <c r="BD189" s="42">
        <f t="shared" si="202"/>
        <v>0</v>
      </c>
      <c r="BE189" s="42">
        <f t="shared" si="203"/>
        <v>0</v>
      </c>
      <c r="BF189" s="42">
        <f t="shared" si="204"/>
        <v>0</v>
      </c>
      <c r="BG189" s="42">
        <f t="shared" si="205"/>
        <v>0</v>
      </c>
      <c r="BH189" s="42">
        <f t="shared" si="206"/>
        <v>0</v>
      </c>
      <c r="BL189" s="112">
        <f t="shared" si="181"/>
        <v>0</v>
      </c>
      <c r="BM189" s="112">
        <f t="shared" si="182"/>
        <v>0</v>
      </c>
      <c r="BN189" s="112">
        <f t="shared" si="183"/>
        <v>0</v>
      </c>
      <c r="BO189" s="112">
        <f t="shared" si="184"/>
        <v>0</v>
      </c>
    </row>
    <row r="190" spans="2:88" ht="16.5" customHeight="1" thickTop="1" thickBot="1">
      <c r="C190" s="24">
        <f t="shared" ca="1" si="207"/>
        <v>2022</v>
      </c>
      <c r="D190" s="16"/>
      <c r="E190" s="24" t="str">
        <f t="shared" ca="1" si="207"/>
        <v xml:space="preserve">jun </v>
      </c>
      <c r="F190" s="17"/>
      <c r="G190" s="69"/>
      <c r="H190" s="197"/>
      <c r="I190" s="69"/>
      <c r="J190" s="197"/>
      <c r="K190" s="69"/>
      <c r="L190" s="197"/>
      <c r="M190" s="69"/>
      <c r="N190" s="197"/>
      <c r="O190" s="69"/>
      <c r="S190" s="21"/>
      <c r="T190" s="93"/>
      <c r="U190" s="80">
        <f t="shared" si="208"/>
        <v>0</v>
      </c>
      <c r="V190" s="80">
        <f t="shared" si="209"/>
        <v>0</v>
      </c>
      <c r="W190" s="80">
        <f t="shared" si="210"/>
        <v>0</v>
      </c>
      <c r="X190" s="80">
        <f t="shared" si="211"/>
        <v>0</v>
      </c>
      <c r="Y190" s="80">
        <f t="shared" si="212"/>
        <v>0</v>
      </c>
      <c r="Z190" s="93"/>
      <c r="AA190" s="75"/>
      <c r="AC190" s="75"/>
      <c r="AD190" s="75"/>
      <c r="AE190" s="75"/>
      <c r="AF190" s="75"/>
      <c r="AG190" s="75"/>
      <c r="AH190" s="75"/>
      <c r="AI190" s="75"/>
      <c r="AL190" s="42">
        <f t="shared" si="213"/>
        <v>0</v>
      </c>
      <c r="AM190" s="42">
        <f t="shared" si="186"/>
        <v>0</v>
      </c>
      <c r="AN190" s="42">
        <f t="shared" si="187"/>
        <v>0</v>
      </c>
      <c r="AO190" s="42">
        <f t="shared" si="188"/>
        <v>0</v>
      </c>
      <c r="AP190" s="39">
        <f t="shared" si="189"/>
        <v>0</v>
      </c>
      <c r="AQ190" s="39">
        <f t="shared" si="190"/>
        <v>0</v>
      </c>
      <c r="AR190" s="39">
        <f t="shared" si="214"/>
        <v>0</v>
      </c>
      <c r="AS190" s="39">
        <f t="shared" si="191"/>
        <v>0</v>
      </c>
      <c r="AT190" s="39">
        <f t="shared" si="192"/>
        <v>0</v>
      </c>
      <c r="AU190" s="39">
        <f t="shared" si="193"/>
        <v>0</v>
      </c>
      <c r="AV190" s="39">
        <f t="shared" si="194"/>
        <v>0</v>
      </c>
      <c r="AW190" s="19" t="str">
        <f t="shared" ca="1" si="195"/>
        <v>jul</v>
      </c>
      <c r="AX190" s="42">
        <f t="shared" si="196"/>
        <v>0</v>
      </c>
      <c r="AY190" s="42">
        <f t="shared" si="197"/>
        <v>0</v>
      </c>
      <c r="AZ190" s="42">
        <f t="shared" si="198"/>
        <v>0</v>
      </c>
      <c r="BA190" s="42">
        <f t="shared" si="199"/>
        <v>0</v>
      </c>
      <c r="BB190" s="42">
        <f t="shared" si="200"/>
        <v>0</v>
      </c>
      <c r="BC190" s="42">
        <f t="shared" si="201"/>
        <v>0</v>
      </c>
      <c r="BD190" s="42">
        <f t="shared" si="202"/>
        <v>0</v>
      </c>
      <c r="BE190" s="42">
        <f t="shared" si="203"/>
        <v>0</v>
      </c>
      <c r="BF190" s="42">
        <f t="shared" si="204"/>
        <v>0</v>
      </c>
      <c r="BG190" s="42">
        <f t="shared" si="205"/>
        <v>0</v>
      </c>
      <c r="BH190" s="42">
        <f t="shared" si="206"/>
        <v>0</v>
      </c>
      <c r="BK190" s="100" t="s">
        <v>278</v>
      </c>
      <c r="BL190" s="114">
        <f>SUM(BL178:BL189)</f>
        <v>0</v>
      </c>
      <c r="BM190" s="119">
        <f t="shared" ref="BM190:BN190" si="215">SUM(BM178:BM189)</f>
        <v>0</v>
      </c>
      <c r="BN190" s="119">
        <f t="shared" si="215"/>
        <v>0</v>
      </c>
      <c r="BO190" s="121">
        <f>SUM(BO178:BO189)</f>
        <v>0</v>
      </c>
    </row>
    <row r="191" spans="2:88" ht="16.5" customHeight="1" thickBot="1">
      <c r="C191" s="24">
        <f t="shared" ca="1" si="207"/>
        <v>2022</v>
      </c>
      <c r="D191" s="16"/>
      <c r="E191" s="24" t="str">
        <f t="shared" ca="1" si="207"/>
        <v>jul</v>
      </c>
      <c r="F191" s="17"/>
      <c r="G191" s="69"/>
      <c r="H191" s="197"/>
      <c r="I191" s="69"/>
      <c r="J191" s="197"/>
      <c r="K191" s="69"/>
      <c r="L191" s="197"/>
      <c r="M191" s="69"/>
      <c r="N191" s="197"/>
      <c r="O191" s="69"/>
      <c r="S191" s="21"/>
      <c r="T191" s="93"/>
      <c r="U191" s="80">
        <f t="shared" si="208"/>
        <v>0</v>
      </c>
      <c r="V191" s="80">
        <f t="shared" si="209"/>
        <v>0</v>
      </c>
      <c r="W191" s="80">
        <f t="shared" si="210"/>
        <v>0</v>
      </c>
      <c r="X191" s="80">
        <f t="shared" si="211"/>
        <v>0</v>
      </c>
      <c r="Y191" s="80">
        <f t="shared" si="212"/>
        <v>0</v>
      </c>
      <c r="Z191" s="93"/>
      <c r="AA191" s="75"/>
      <c r="AC191" s="75"/>
      <c r="AD191" s="75"/>
      <c r="AE191" s="75"/>
      <c r="AF191" s="75"/>
      <c r="AG191" s="75"/>
      <c r="AH191" s="75"/>
      <c r="AI191" s="75"/>
      <c r="AL191" s="42">
        <f t="shared" si="213"/>
        <v>0</v>
      </c>
      <c r="AM191" s="42">
        <f t="shared" si="186"/>
        <v>0</v>
      </c>
      <c r="AN191" s="42">
        <f t="shared" si="187"/>
        <v>0</v>
      </c>
      <c r="AO191" s="42">
        <f t="shared" si="188"/>
        <v>0</v>
      </c>
      <c r="AP191" s="39">
        <f t="shared" si="189"/>
        <v>0</v>
      </c>
      <c r="AQ191" s="39">
        <f t="shared" si="190"/>
        <v>0</v>
      </c>
      <c r="AR191" s="39">
        <f t="shared" si="214"/>
        <v>0</v>
      </c>
      <c r="AS191" s="39">
        <f t="shared" si="191"/>
        <v>0</v>
      </c>
      <c r="AT191" s="39">
        <f t="shared" si="192"/>
        <v>0</v>
      </c>
      <c r="AU191" s="39">
        <f t="shared" si="193"/>
        <v>0</v>
      </c>
      <c r="AV191" s="39">
        <f t="shared" si="194"/>
        <v>0</v>
      </c>
      <c r="AW191" s="19" t="str">
        <f t="shared" ca="1" si="195"/>
        <v>aug</v>
      </c>
      <c r="AX191" s="42">
        <f t="shared" si="196"/>
        <v>0</v>
      </c>
      <c r="AY191" s="42">
        <f t="shared" si="197"/>
        <v>0</v>
      </c>
      <c r="AZ191" s="42">
        <f t="shared" si="198"/>
        <v>0</v>
      </c>
      <c r="BA191" s="42">
        <f t="shared" si="199"/>
        <v>0</v>
      </c>
      <c r="BB191" s="42">
        <f t="shared" si="200"/>
        <v>0</v>
      </c>
      <c r="BC191" s="42">
        <f t="shared" si="201"/>
        <v>0</v>
      </c>
      <c r="BD191" s="42">
        <f t="shared" si="202"/>
        <v>0</v>
      </c>
      <c r="BE191" s="42">
        <f t="shared" si="203"/>
        <v>0</v>
      </c>
      <c r="BF191" s="42">
        <f t="shared" si="204"/>
        <v>0</v>
      </c>
      <c r="BG191" s="42">
        <f t="shared" si="205"/>
        <v>0</v>
      </c>
      <c r="BH191" s="42">
        <f t="shared" si="206"/>
        <v>0</v>
      </c>
      <c r="BK191" s="100" t="s">
        <v>337</v>
      </c>
      <c r="BL191" s="108">
        <f>IF(BL177="El",BL190-$AN$196,BL190)</f>
        <v>0</v>
      </c>
      <c r="BM191" s="108">
        <f>IF(BM177="El",BM190-$AN$196,BM190)</f>
        <v>0</v>
      </c>
      <c r="BN191" s="108">
        <f>IF(BN177="El",BN190-$AN$196,BN190)</f>
        <v>0</v>
      </c>
      <c r="BO191" s="203">
        <f>BL191+BM191+BN191</f>
        <v>0</v>
      </c>
      <c r="BP191" s="122" t="e">
        <f>BO191*1000/'Indata och resultat'!$D$14</f>
        <v>#DIV/0!</v>
      </c>
    </row>
    <row r="192" spans="2:88" ht="16.5" customHeight="1" thickBot="1">
      <c r="C192" s="24">
        <f t="shared" ca="1" si="207"/>
        <v>2022</v>
      </c>
      <c r="D192" s="16"/>
      <c r="E192" s="24" t="str">
        <f t="shared" ca="1" si="207"/>
        <v>aug</v>
      </c>
      <c r="F192" s="17"/>
      <c r="G192" s="69"/>
      <c r="H192" s="197"/>
      <c r="I192" s="69"/>
      <c r="J192" s="197"/>
      <c r="K192" s="69"/>
      <c r="L192" s="197"/>
      <c r="M192" s="69"/>
      <c r="N192" s="197"/>
      <c r="O192" s="69"/>
      <c r="S192" s="21"/>
      <c r="U192" s="80">
        <f t="shared" si="208"/>
        <v>0</v>
      </c>
      <c r="V192" s="80">
        <f t="shared" si="209"/>
        <v>0</v>
      </c>
      <c r="W192" s="80">
        <f t="shared" si="210"/>
        <v>0</v>
      </c>
      <c r="X192" s="80">
        <f t="shared" si="211"/>
        <v>0</v>
      </c>
      <c r="Y192" s="80">
        <f t="shared" si="212"/>
        <v>0</v>
      </c>
      <c r="AL192" s="42">
        <f t="shared" si="213"/>
        <v>0</v>
      </c>
      <c r="AM192" s="42">
        <f t="shared" si="186"/>
        <v>0</v>
      </c>
      <c r="AN192" s="42">
        <f t="shared" si="187"/>
        <v>0</v>
      </c>
      <c r="AO192" s="42">
        <f t="shared" si="188"/>
        <v>0</v>
      </c>
      <c r="AP192" s="39">
        <f t="shared" si="189"/>
        <v>0</v>
      </c>
      <c r="AQ192" s="39">
        <f t="shared" si="190"/>
        <v>0</v>
      </c>
      <c r="AR192" s="39">
        <f t="shared" si="214"/>
        <v>0</v>
      </c>
      <c r="AS192" s="39">
        <f t="shared" si="191"/>
        <v>0</v>
      </c>
      <c r="AT192" s="39">
        <f t="shared" si="192"/>
        <v>0</v>
      </c>
      <c r="AU192" s="39">
        <f t="shared" si="193"/>
        <v>0</v>
      </c>
      <c r="AV192" s="39">
        <f t="shared" si="194"/>
        <v>0</v>
      </c>
      <c r="AW192" s="19" t="str">
        <f t="shared" ca="1" si="195"/>
        <v>sept</v>
      </c>
      <c r="AX192" s="42">
        <f t="shared" si="196"/>
        <v>0</v>
      </c>
      <c r="AY192" s="42">
        <f t="shared" si="197"/>
        <v>0</v>
      </c>
      <c r="AZ192" s="42">
        <f t="shared" si="198"/>
        <v>0</v>
      </c>
      <c r="BA192" s="42">
        <f t="shared" si="199"/>
        <v>0</v>
      </c>
      <c r="BB192" s="42">
        <f t="shared" si="200"/>
        <v>0</v>
      </c>
      <c r="BC192" s="42">
        <f t="shared" si="201"/>
        <v>0</v>
      </c>
      <c r="BD192" s="42">
        <f t="shared" si="202"/>
        <v>0</v>
      </c>
      <c r="BE192" s="42">
        <f t="shared" si="203"/>
        <v>0</v>
      </c>
      <c r="BF192" s="42">
        <f t="shared" si="204"/>
        <v>0</v>
      </c>
      <c r="BG192" s="42">
        <f t="shared" si="205"/>
        <v>0</v>
      </c>
      <c r="BH192" s="42">
        <f t="shared" si="206"/>
        <v>0</v>
      </c>
      <c r="BK192" s="100" t="s">
        <v>304</v>
      </c>
      <c r="BL192" s="108">
        <f>IF(BL191&gt;0,BL191*BL175,0)</f>
        <v>0</v>
      </c>
      <c r="BM192" s="108">
        <f t="shared" ref="BM192:BN192" si="216">IF(BM191&gt;0,BM191*BM175,0)</f>
        <v>0</v>
      </c>
      <c r="BN192" s="108">
        <f t="shared" si="216"/>
        <v>0</v>
      </c>
      <c r="BO192" s="205">
        <f>BL192+BM192+BN192</f>
        <v>0</v>
      </c>
      <c r="BP192" s="122" t="e">
        <f>BP191*BL176</f>
        <v>#DIV/0!</v>
      </c>
      <c r="CE192" s="75"/>
      <c r="CF192" s="75"/>
      <c r="CG192" s="75"/>
      <c r="CH192" s="75"/>
      <c r="CI192" s="75"/>
      <c r="CJ192" s="75"/>
    </row>
    <row r="193" spans="2:88" ht="16.5" customHeight="1" thickBot="1">
      <c r="C193" s="24">
        <f t="shared" ca="1" si="207"/>
        <v>2022</v>
      </c>
      <c r="D193" s="16"/>
      <c r="E193" s="24" t="str">
        <f t="shared" ca="1" si="207"/>
        <v>sept</v>
      </c>
      <c r="F193" s="17"/>
      <c r="G193" s="69"/>
      <c r="H193" s="197"/>
      <c r="I193" s="69"/>
      <c r="J193" s="197"/>
      <c r="K193" s="69"/>
      <c r="L193" s="197"/>
      <c r="M193" s="69"/>
      <c r="N193" s="197"/>
      <c r="O193" s="69"/>
      <c r="S193" s="21"/>
      <c r="T193" s="85"/>
      <c r="U193" s="80">
        <f t="shared" si="208"/>
        <v>0</v>
      </c>
      <c r="V193" s="80">
        <f t="shared" si="209"/>
        <v>0</v>
      </c>
      <c r="W193" s="80">
        <f t="shared" si="210"/>
        <v>0</v>
      </c>
      <c r="X193" s="80">
        <f t="shared" si="211"/>
        <v>0</v>
      </c>
      <c r="Y193" s="80">
        <f t="shared" si="212"/>
        <v>0</v>
      </c>
      <c r="Z193" s="85"/>
      <c r="AC193" s="79"/>
      <c r="AD193" s="79"/>
      <c r="AE193" s="79"/>
      <c r="AF193" s="79"/>
      <c r="AG193" s="79"/>
      <c r="AH193" s="79"/>
      <c r="AI193" s="79"/>
      <c r="AL193" s="42">
        <f t="shared" si="213"/>
        <v>0</v>
      </c>
      <c r="AM193" s="42">
        <f t="shared" si="186"/>
        <v>0</v>
      </c>
      <c r="AN193" s="42">
        <f t="shared" si="187"/>
        <v>0</v>
      </c>
      <c r="AO193" s="42">
        <f t="shared" si="188"/>
        <v>0</v>
      </c>
      <c r="AP193" s="39">
        <f t="shared" si="189"/>
        <v>0</v>
      </c>
      <c r="AQ193" s="39">
        <f t="shared" si="190"/>
        <v>0</v>
      </c>
      <c r="AR193" s="39">
        <f t="shared" si="214"/>
        <v>0</v>
      </c>
      <c r="AS193" s="39">
        <f t="shared" si="191"/>
        <v>0</v>
      </c>
      <c r="AT193" s="39">
        <f t="shared" si="192"/>
        <v>0</v>
      </c>
      <c r="AU193" s="39">
        <f t="shared" si="193"/>
        <v>0</v>
      </c>
      <c r="AV193" s="39">
        <f t="shared" si="194"/>
        <v>0</v>
      </c>
      <c r="AW193" s="19" t="str">
        <f t="shared" ca="1" si="195"/>
        <v>okt</v>
      </c>
      <c r="AX193" s="42">
        <f t="shared" si="196"/>
        <v>0</v>
      </c>
      <c r="AY193" s="42">
        <f t="shared" si="197"/>
        <v>0</v>
      </c>
      <c r="AZ193" s="42">
        <f t="shared" si="198"/>
        <v>0</v>
      </c>
      <c r="BA193" s="42">
        <f t="shared" si="199"/>
        <v>0</v>
      </c>
      <c r="BB193" s="42">
        <f t="shared" si="200"/>
        <v>0</v>
      </c>
      <c r="BC193" s="42">
        <f t="shared" si="201"/>
        <v>0</v>
      </c>
      <c r="BD193" s="42">
        <f t="shared" si="202"/>
        <v>0</v>
      </c>
      <c r="BE193" s="42">
        <f t="shared" si="203"/>
        <v>0</v>
      </c>
      <c r="BF193" s="42">
        <f t="shared" si="204"/>
        <v>0</v>
      </c>
      <c r="BG193" s="42">
        <f t="shared" si="205"/>
        <v>0</v>
      </c>
      <c r="BH193" s="42">
        <f t="shared" si="206"/>
        <v>0</v>
      </c>
      <c r="BK193" s="100" t="s">
        <v>305</v>
      </c>
      <c r="BL193" s="108">
        <f>IF(BL191&gt;0,BL191*BL176,0)</f>
        <v>0</v>
      </c>
      <c r="BM193" s="108">
        <f>IF(BM191&gt;0,BM191*BM176,0)</f>
        <v>0</v>
      </c>
      <c r="BN193" s="108">
        <f>IF(BN191&gt;0,BN191*BN176,0)</f>
        <v>0</v>
      </c>
      <c r="BO193" s="205">
        <f>BL193+BM193+BN193</f>
        <v>0</v>
      </c>
      <c r="CE193" s="103"/>
      <c r="CF193" s="103"/>
      <c r="CG193" s="103"/>
      <c r="CH193" s="103"/>
      <c r="CI193" s="103"/>
      <c r="CJ193" s="103"/>
    </row>
    <row r="194" spans="2:88" ht="16.5" customHeight="1">
      <c r="C194" s="24">
        <f t="shared" ca="1" si="207"/>
        <v>2022</v>
      </c>
      <c r="D194" s="16"/>
      <c r="E194" s="24" t="str">
        <f t="shared" ca="1" si="207"/>
        <v>okt</v>
      </c>
      <c r="F194" s="17"/>
      <c r="G194" s="69"/>
      <c r="H194" s="197"/>
      <c r="I194" s="69"/>
      <c r="J194" s="197"/>
      <c r="K194" s="69"/>
      <c r="L194" s="197"/>
      <c r="M194" s="69"/>
      <c r="N194" s="197"/>
      <c r="O194" s="69"/>
      <c r="S194" s="21"/>
      <c r="T194" s="83"/>
      <c r="U194" s="80">
        <f t="shared" si="208"/>
        <v>0</v>
      </c>
      <c r="V194" s="80">
        <f t="shared" si="209"/>
        <v>0</v>
      </c>
      <c r="W194" s="80">
        <f t="shared" si="210"/>
        <v>0</v>
      </c>
      <c r="X194" s="80">
        <f t="shared" si="211"/>
        <v>0</v>
      </c>
      <c r="Y194" s="80">
        <f t="shared" si="212"/>
        <v>0</v>
      </c>
      <c r="AC194" s="75"/>
      <c r="AD194" s="75"/>
      <c r="AE194" s="75"/>
      <c r="AF194" s="75"/>
      <c r="AG194" s="75"/>
      <c r="AH194" s="75"/>
      <c r="AI194" s="75"/>
      <c r="AL194" s="42">
        <f t="shared" si="213"/>
        <v>0</v>
      </c>
      <c r="AM194" s="42">
        <f t="shared" si="186"/>
        <v>0</v>
      </c>
      <c r="AN194" s="42">
        <f t="shared" si="187"/>
        <v>0</v>
      </c>
      <c r="AO194" s="42">
        <f t="shared" si="188"/>
        <v>0</v>
      </c>
      <c r="AP194" s="39">
        <f t="shared" si="189"/>
        <v>0</v>
      </c>
      <c r="AQ194" s="39">
        <f t="shared" si="190"/>
        <v>0</v>
      </c>
      <c r="AR194" s="39">
        <f t="shared" si="214"/>
        <v>0</v>
      </c>
      <c r="AS194" s="39">
        <f t="shared" si="191"/>
        <v>0</v>
      </c>
      <c r="AT194" s="39">
        <f t="shared" si="192"/>
        <v>0</v>
      </c>
      <c r="AU194" s="39">
        <f t="shared" si="193"/>
        <v>0</v>
      </c>
      <c r="AV194" s="39">
        <f t="shared" si="194"/>
        <v>0</v>
      </c>
      <c r="AW194" s="19" t="str">
        <f t="shared" ca="1" si="195"/>
        <v>nov</v>
      </c>
      <c r="AX194" s="42">
        <f t="shared" si="196"/>
        <v>0</v>
      </c>
      <c r="AY194" s="42">
        <f t="shared" si="197"/>
        <v>0</v>
      </c>
      <c r="AZ194" s="42">
        <f t="shared" si="198"/>
        <v>0</v>
      </c>
      <c r="BA194" s="42">
        <f t="shared" si="199"/>
        <v>0</v>
      </c>
      <c r="BB194" s="42">
        <f t="shared" si="200"/>
        <v>0</v>
      </c>
      <c r="BC194" s="42">
        <f t="shared" si="201"/>
        <v>0</v>
      </c>
      <c r="BD194" s="42">
        <f t="shared" si="202"/>
        <v>0</v>
      </c>
      <c r="BE194" s="42">
        <f t="shared" si="203"/>
        <v>0</v>
      </c>
      <c r="BF194" s="42">
        <f t="shared" si="204"/>
        <v>0</v>
      </c>
      <c r="BG194" s="42">
        <f t="shared" si="205"/>
        <v>0</v>
      </c>
      <c r="BH194" s="42">
        <f t="shared" si="206"/>
        <v>0</v>
      </c>
      <c r="CE194" s="103"/>
      <c r="CF194" s="103"/>
      <c r="CG194" s="103"/>
      <c r="CH194" s="103"/>
      <c r="CI194" s="103"/>
      <c r="CJ194" s="103"/>
    </row>
    <row r="195" spans="2:88" ht="16.5" customHeight="1" thickBot="1">
      <c r="C195" s="24">
        <f t="shared" ca="1" si="207"/>
        <v>2022</v>
      </c>
      <c r="D195" s="16"/>
      <c r="E195" s="24" t="str">
        <f t="shared" ca="1" si="207"/>
        <v>nov</v>
      </c>
      <c r="F195" s="17"/>
      <c r="G195" s="69"/>
      <c r="H195" s="197"/>
      <c r="I195" s="69"/>
      <c r="J195" s="197"/>
      <c r="K195" s="69"/>
      <c r="L195" s="197"/>
      <c r="M195" s="69"/>
      <c r="N195" s="197"/>
      <c r="O195" s="69"/>
      <c r="S195" s="21"/>
      <c r="T195" s="80"/>
      <c r="U195" s="80">
        <f t="shared" si="208"/>
        <v>0</v>
      </c>
      <c r="V195" s="80">
        <f t="shared" si="209"/>
        <v>0</v>
      </c>
      <c r="W195" s="80">
        <f t="shared" si="210"/>
        <v>0</v>
      </c>
      <c r="X195" s="80">
        <f t="shared" si="211"/>
        <v>0</v>
      </c>
      <c r="Y195" s="80">
        <f t="shared" si="212"/>
        <v>0</v>
      </c>
      <c r="AC195" s="77"/>
      <c r="AD195" s="77"/>
      <c r="AE195" s="77"/>
      <c r="AF195" s="77"/>
      <c r="AG195" s="77"/>
      <c r="AH195" s="77"/>
      <c r="AI195" s="77"/>
      <c r="AL195" s="44">
        <f t="shared" si="213"/>
        <v>0</v>
      </c>
      <c r="AM195" s="44">
        <f t="shared" si="186"/>
        <v>0</v>
      </c>
      <c r="AN195" s="44">
        <f t="shared" si="187"/>
        <v>0</v>
      </c>
      <c r="AO195" s="44">
        <f t="shared" si="188"/>
        <v>0</v>
      </c>
      <c r="AP195" s="45">
        <f t="shared" si="189"/>
        <v>0</v>
      </c>
      <c r="AQ195" s="45">
        <f t="shared" si="190"/>
        <v>0</v>
      </c>
      <c r="AR195" s="45">
        <f t="shared" si="214"/>
        <v>0</v>
      </c>
      <c r="AS195" s="45">
        <f t="shared" si="191"/>
        <v>0</v>
      </c>
      <c r="AT195" s="45">
        <f t="shared" si="192"/>
        <v>0</v>
      </c>
      <c r="AU195" s="45">
        <f t="shared" si="193"/>
        <v>0</v>
      </c>
      <c r="AV195" s="45">
        <f t="shared" si="194"/>
        <v>0</v>
      </c>
      <c r="AW195" s="19" t="str">
        <f t="shared" ca="1" si="195"/>
        <v>dec</v>
      </c>
      <c r="AX195" s="42">
        <f t="shared" si="196"/>
        <v>0</v>
      </c>
      <c r="AY195" s="42">
        <f t="shared" si="197"/>
        <v>0</v>
      </c>
      <c r="AZ195" s="42">
        <f t="shared" si="198"/>
        <v>0</v>
      </c>
      <c r="BA195" s="42">
        <f t="shared" si="199"/>
        <v>0</v>
      </c>
      <c r="BB195" s="42">
        <f t="shared" si="200"/>
        <v>0</v>
      </c>
      <c r="BC195" s="42">
        <f t="shared" si="201"/>
        <v>0</v>
      </c>
      <c r="BD195" s="42">
        <f t="shared" si="202"/>
        <v>0</v>
      </c>
      <c r="BE195" s="42">
        <f t="shared" si="203"/>
        <v>0</v>
      </c>
      <c r="BF195" s="42">
        <f t="shared" si="204"/>
        <v>0</v>
      </c>
      <c r="BG195" s="42">
        <f t="shared" si="205"/>
        <v>0</v>
      </c>
      <c r="BH195" s="42">
        <f t="shared" si="206"/>
        <v>0</v>
      </c>
      <c r="CE195" s="103"/>
      <c r="CF195" s="103"/>
      <c r="CG195" s="103"/>
      <c r="CH195" s="103"/>
      <c r="CI195" s="103"/>
      <c r="CJ195" s="103"/>
    </row>
    <row r="196" spans="2:88" ht="16.5" customHeight="1" thickTop="1">
      <c r="C196" s="24">
        <f t="shared" ca="1" si="207"/>
        <v>2022</v>
      </c>
      <c r="D196" s="16"/>
      <c r="E196" s="24" t="str">
        <f t="shared" ca="1" si="207"/>
        <v>dec</v>
      </c>
      <c r="F196" s="17"/>
      <c r="G196" s="69"/>
      <c r="H196" s="197"/>
      <c r="I196" s="69"/>
      <c r="J196" s="197"/>
      <c r="K196" s="69"/>
      <c r="L196" s="197"/>
      <c r="M196" s="69"/>
      <c r="N196" s="197"/>
      <c r="O196" s="69"/>
      <c r="S196" s="21"/>
      <c r="T196" s="80"/>
      <c r="U196" s="87">
        <f t="shared" si="208"/>
        <v>0</v>
      </c>
      <c r="V196" s="87">
        <f t="shared" si="209"/>
        <v>0</v>
      </c>
      <c r="W196" s="87">
        <f t="shared" si="210"/>
        <v>0</v>
      </c>
      <c r="X196" s="87">
        <f t="shared" si="211"/>
        <v>0</v>
      </c>
      <c r="Y196" s="87">
        <f t="shared" si="212"/>
        <v>0</v>
      </c>
      <c r="AC196" s="77"/>
      <c r="AD196" s="77"/>
      <c r="AE196" s="77"/>
      <c r="AF196" s="77"/>
      <c r="AG196" s="77"/>
      <c r="AH196" s="77"/>
      <c r="AI196" s="77"/>
      <c r="AK196" s="33" t="s">
        <v>327</v>
      </c>
      <c r="AL196" s="46">
        <f>SUM(AL184:AL195)</f>
        <v>0</v>
      </c>
      <c r="AM196" s="46">
        <f t="shared" ref="AM196:AQ196" si="217">SUM(AM184:AM195)</f>
        <v>0</v>
      </c>
      <c r="AN196" s="46">
        <f t="shared" si="217"/>
        <v>0</v>
      </c>
      <c r="AO196" s="46">
        <f t="shared" si="217"/>
        <v>0</v>
      </c>
      <c r="AP196" s="46">
        <f t="shared" si="217"/>
        <v>0</v>
      </c>
      <c r="AQ196" s="46">
        <f t="shared" si="217"/>
        <v>0</v>
      </c>
      <c r="AR196" s="46">
        <f>SUM(AR184:AR195)</f>
        <v>0</v>
      </c>
      <c r="AS196" s="46">
        <f>SUM(AS184:AS195)</f>
        <v>0</v>
      </c>
      <c r="AT196" s="46">
        <f>SUM(AT184:AT195)</f>
        <v>0</v>
      </c>
      <c r="AU196" s="46">
        <f>SUM(AU184:AU195)</f>
        <v>0</v>
      </c>
      <c r="AV196" s="46">
        <f>SUM(AV184:AV195)</f>
        <v>0</v>
      </c>
      <c r="CE196" s="103"/>
      <c r="CF196" s="103"/>
      <c r="CG196" s="103"/>
      <c r="CH196" s="103"/>
      <c r="CI196" s="103"/>
      <c r="CJ196" s="103"/>
    </row>
    <row r="197" spans="2:88" ht="16.5" customHeight="1">
      <c r="C197" s="184" t="s">
        <v>159</v>
      </c>
      <c r="D197" s="185"/>
      <c r="E197" s="183" t="str">
        <f>IF(OR(BB104="Fel i indata",BB105="Fel i indata",BB106="Fel i indata",BB107="Fel i indata",BB108="Fel i indata",BB109="Fel i indata",BB110="Fel i indata",BB111="Fel i indata",BB112="Fel i indata",BB113="Fel i indata",BB114="Fel i indata",BB115="Fel i indata",AS104="Fel i indata",AS105="Fel i indata",AS106="Fel i indata",AS107="Fel i indata",AS108="Fel i indata",AS109="Fel i indata",AS110="Fel i indata",AS111="Fel i indata",AS112="Fel i indata",AS113="Fel i indata",AS114="Fel i indata",AS115="Fel i indata"),"Fel i indata","")</f>
        <v/>
      </c>
      <c r="F197" s="86"/>
      <c r="G197" s="17" t="str">
        <f>IF(E197="Fel i indata","OBS! Se över din indata, energi för uppvärmning blir negativ efter avdrag för egenproducerad/återvunnen energi","")</f>
        <v/>
      </c>
      <c r="I197" s="21"/>
      <c r="K197" s="21"/>
      <c r="M197" s="21"/>
      <c r="O197" s="21"/>
      <c r="S197" s="21"/>
      <c r="T197" s="80"/>
      <c r="U197" s="81">
        <f>SUM(U185:U196)</f>
        <v>0</v>
      </c>
      <c r="V197" s="81">
        <f>SUM(V185:V196)</f>
        <v>0</v>
      </c>
      <c r="W197" s="81">
        <f>SUM(W185:W196)</f>
        <v>0</v>
      </c>
      <c r="X197" s="81">
        <f>SUM(X185:X196)</f>
        <v>0</v>
      </c>
      <c r="Y197" s="81">
        <f>SUM(Y185:Y196)</f>
        <v>0</v>
      </c>
      <c r="AC197" s="77"/>
      <c r="AD197" s="77"/>
      <c r="AE197" s="77"/>
      <c r="AF197" s="77"/>
      <c r="AG197" s="77"/>
      <c r="AH197" s="77"/>
      <c r="AI197" s="77"/>
      <c r="AO197" s="30"/>
      <c r="BL197" s="74" t="s">
        <v>338</v>
      </c>
      <c r="CE197" s="103"/>
      <c r="CF197" s="103"/>
      <c r="CG197" s="103"/>
      <c r="CH197" s="103"/>
      <c r="CI197" s="103"/>
      <c r="CJ197" s="103"/>
    </row>
    <row r="198" spans="2:88" ht="16.5" customHeight="1">
      <c r="C198" s="184" t="s">
        <v>339</v>
      </c>
      <c r="D198" s="185"/>
      <c r="E198" s="157" t="str">
        <f>IF(OR(AS126="Fel i indata",AS127="Fel i indata",AS128="Fel i indata",AS129="Fel i indata",AS130="Fel i indata",AS131="Fel i indata",AS132="Fel i indata",AS133="Fel i indata",AS134="Fel i indata",AS135="Fel i indata",AS136="Fel i indata",AS137="Fel i indata",AT126="Fel i indata",AT127="Fel i indata",AT128="Fel i indata",AT129="Fel i indata",AT130="Fel i indata",ATS131="Fel i indata",AT132="Fel i indata",AT133="Fel i indata",AT134="Fel i indata",AT135="Fel i indata",AT136="Fel i indata",AT137="Fel i indata"),"Fel i indata","")</f>
        <v/>
      </c>
      <c r="F198" s="17"/>
      <c r="G198" s="17" t="str">
        <f>IF(E198="Fel i indata","OBS! Se över din indata, energi för tappvarmvatten blir negativ efter avdrag för egenproducerad/återvunnen energi","")</f>
        <v/>
      </c>
      <c r="I198" s="21"/>
      <c r="K198" s="21"/>
      <c r="M198" s="21"/>
      <c r="S198" s="21"/>
      <c r="T198" s="80"/>
      <c r="U198" s="99" t="s">
        <v>340</v>
      </c>
      <c r="V198" s="77"/>
      <c r="Y198" s="77"/>
      <c r="AC198" s="77"/>
      <c r="AD198" s="77"/>
      <c r="AE198" s="77"/>
      <c r="AF198" s="77"/>
      <c r="AG198" s="77"/>
      <c r="AH198" s="77"/>
      <c r="AI198" s="77"/>
      <c r="AL198" s="18"/>
      <c r="AO198" s="30"/>
      <c r="BL198" s="102" t="s">
        <v>341</v>
      </c>
      <c r="CE198" s="103"/>
      <c r="CF198" s="103"/>
      <c r="CG198" s="103"/>
      <c r="CH198" s="103"/>
      <c r="CI198" s="103"/>
      <c r="CJ198" s="103"/>
    </row>
    <row r="199" spans="2:88" ht="16.5" customHeight="1">
      <c r="C199" s="184" t="s">
        <v>342</v>
      </c>
      <c r="D199" s="185"/>
      <c r="E199" s="157" t="str">
        <f>IF(OR(AO147="Fel i indata",AO148="Fel i indata",AO149="Fel i indata",AO150="Fel i indata",AO151="Fel i indata",AO152="Fel i indata",AO153="Fel i indata",AO154="Fel i indata",AO155="Fel i indata",AO156="Fel i indata",AO157="Fel i indata",AO158="Fel i indata"),"Fel i indata","")</f>
        <v/>
      </c>
      <c r="F199" s="17"/>
      <c r="G199" s="17" t="str">
        <f>IF(E199="Fel i indata","OBS! Se över din indata, energi för komfortkyla blir negativ efter avdrag för egenproducerad/återvunnen energi","")</f>
        <v/>
      </c>
      <c r="I199" s="19"/>
      <c r="K199" s="19"/>
      <c r="M199" s="21"/>
      <c r="T199" s="80"/>
      <c r="U199" s="78" t="s">
        <v>343</v>
      </c>
      <c r="V199" s="77"/>
      <c r="Y199" s="154" t="s">
        <v>324</v>
      </c>
      <c r="AB199" s="78"/>
      <c r="AC199" s="77"/>
      <c r="AD199" s="77"/>
      <c r="AE199" s="77"/>
      <c r="AF199" s="77"/>
      <c r="AG199" s="77"/>
      <c r="AH199" s="77"/>
      <c r="AI199" s="77"/>
      <c r="AK199" s="33"/>
      <c r="AL199" s="19"/>
      <c r="AM199" s="19"/>
      <c r="AN199" s="19"/>
      <c r="AO199" s="30"/>
      <c r="BK199" s="100" t="s">
        <v>169</v>
      </c>
      <c r="BL199" s="106" t="str">
        <f>AL202</f>
        <v>El</v>
      </c>
      <c r="BM199" s="106" t="str">
        <f t="shared" ref="BM199:BN199" si="218">AM202</f>
        <v>Fjärrvärme</v>
      </c>
      <c r="BN199" s="106" t="str">
        <f t="shared" si="218"/>
        <v>Gas</v>
      </c>
      <c r="CE199" s="103"/>
      <c r="CF199" s="103"/>
      <c r="CG199" s="103"/>
      <c r="CH199" s="103"/>
      <c r="CI199" s="103"/>
      <c r="CJ199" s="103"/>
    </row>
    <row r="200" spans="2:88" ht="16.5" customHeight="1">
      <c r="C200" s="184" t="s">
        <v>344</v>
      </c>
      <c r="D200" s="185"/>
      <c r="E200" s="157" t="str">
        <f>IF(OR(AQ164="Fel i indata",AQ165="Fel i indata",AQ166="Fel i indata",AQ167="Fel i indata",AQ168="Fel i indata",AQ169="Fel i indata",AQ170="Fel i indata",AQ171="Fel i indata",AQ172="Fel i indata",AQ173="Fel i indata",AQ174="Fel i indata",AQ175="Fel i indata",),"Fel i indata","")</f>
        <v/>
      </c>
      <c r="F200" s="17"/>
      <c r="G200" s="17" t="str">
        <f>IF(E200="Fel I indata","OBS! Se över din indata, energi för fastighetsenergi blir negativ efter avdrag för egenproducerad/återvunnen energi","")</f>
        <v/>
      </c>
      <c r="I200" s="19"/>
      <c r="K200" s="19"/>
      <c r="M200" s="21"/>
      <c r="T200" s="80"/>
      <c r="U200" s="83" t="str">
        <f>G201</f>
        <v>El</v>
      </c>
      <c r="V200" s="83" t="str">
        <f>IF(AND($C$87="Finns",$C$88&gt;1,$C$90&lt;&gt;$E$90),$E$90,"")</f>
        <v/>
      </c>
      <c r="W200" s="83" t="str">
        <f>IF(AND($C$87="Finns",$C$88&gt;2,$G$90&lt;&gt;$C$90,$G$90&lt;&gt;$E$90),$G$90,"")</f>
        <v/>
      </c>
      <c r="Y200" s="83" t="s">
        <v>129</v>
      </c>
      <c r="AB200" s="83"/>
      <c r="AC200" s="83"/>
      <c r="AD200" s="83"/>
      <c r="AE200" s="77"/>
      <c r="AF200" s="77"/>
      <c r="AG200" s="77"/>
      <c r="AH200" s="77"/>
      <c r="AI200" s="77"/>
      <c r="AK200" s="33"/>
      <c r="AL200" s="18" t="s">
        <v>345</v>
      </c>
      <c r="AM200" s="19"/>
      <c r="AN200" s="19"/>
      <c r="AO200" s="30"/>
      <c r="BK200" s="100" t="s">
        <v>275</v>
      </c>
      <c r="BL200" s="108">
        <f t="shared" ref="BL200" si="219">IF(OR(BL199="Fjärrvärme",BL199="Biobränsle",BL199="Gas",BL199="Olja"),1,IF(BL199="El",1.6,""))</f>
        <v>1.6</v>
      </c>
      <c r="BM200" s="108">
        <f>IF(OR(BM199="Fjärrvärme",BM199="Biobränsle",BM199="Gas",BM199="Olja"),1,IF(BM199="El",1.6,""))</f>
        <v>1</v>
      </c>
      <c r="BN200" s="108">
        <f>IF(OR(BN199="Fjärrvärme",BN199="Biobränsle",BN199="Gas",BN199="Olja"),1,IF(BN199="El",1.6,""))</f>
        <v>1</v>
      </c>
      <c r="CE200" s="103"/>
      <c r="CF200" s="103"/>
      <c r="CG200" s="103"/>
      <c r="CH200" s="103"/>
      <c r="CI200" s="103"/>
      <c r="CJ200" s="103"/>
    </row>
    <row r="201" spans="2:88" ht="16.5" customHeight="1">
      <c r="B201" s="71" t="s">
        <v>165</v>
      </c>
      <c r="G201" s="30" t="str">
        <f>C90</f>
        <v>El</v>
      </c>
      <c r="I201" s="30" t="str">
        <f>$E$90</f>
        <v>Fjärrvärme</v>
      </c>
      <c r="K201" s="30" t="str">
        <f>$G$90</f>
        <v>Gas</v>
      </c>
      <c r="M201" s="21"/>
      <c r="T201" s="80"/>
      <c r="U201" s="83" t="s">
        <v>108</v>
      </c>
      <c r="V201" s="83" t="s">
        <v>108</v>
      </c>
      <c r="W201" s="83" t="s">
        <v>108</v>
      </c>
      <c r="X201" s="81"/>
      <c r="Y201" s="83" t="str">
        <f>$G$61</f>
        <v>Levererad energi</v>
      </c>
      <c r="AB201" s="83"/>
      <c r="AC201" s="83"/>
      <c r="AD201" s="83"/>
      <c r="AE201" s="77"/>
      <c r="AF201" s="77"/>
      <c r="AG201" s="77"/>
      <c r="AH201" s="77"/>
      <c r="AI201" s="77"/>
      <c r="AL201" s="18" t="s">
        <v>346</v>
      </c>
      <c r="BK201" s="100" t="s">
        <v>276</v>
      </c>
      <c r="BL201" s="106">
        <f>IF(OR(BL199="El",BL199="Gas",BL199="Olja"),1.8,IF(BL199="Fjärrvärme",0.7,IF(BL199="Biobränsle",0.6,"")))</f>
        <v>1.8</v>
      </c>
      <c r="BM201" s="106">
        <f>IF(OR(BM199="El",BM199="Gas",BM199="Olja"),1.8,IF(BM199="Fjärrvärme",0.7,IF(BM199="Biobränsle",0.6,"")))</f>
        <v>0.7</v>
      </c>
      <c r="BN201" s="106">
        <f>IF(OR(BN199="El",BN199="Gas",BN199="Olja"),1.8,IF(BN199="Fjärrvärme",0.7,IF(BN199="Biobränsle",0.6,"")))</f>
        <v>1.8</v>
      </c>
      <c r="BO201" s="75"/>
      <c r="CE201" s="103"/>
      <c r="CF201" s="103"/>
      <c r="CG201" s="103"/>
      <c r="CH201" s="103"/>
      <c r="CI201" s="103"/>
      <c r="CJ201" s="103"/>
    </row>
    <row r="202" spans="2:88" ht="16.5" customHeight="1">
      <c r="B202" s="92" t="str">
        <f>IF($C$85="Mätdata ej tillgänglig","(FINNS EJ)","")</f>
        <v/>
      </c>
      <c r="G202" s="19" t="str">
        <f>E91</f>
        <v>Levererad energi</v>
      </c>
      <c r="I202" s="19" t="str">
        <f>E91</f>
        <v>Levererad energi</v>
      </c>
      <c r="K202" s="19" t="str">
        <f>E91</f>
        <v>Levererad energi</v>
      </c>
      <c r="M202" s="21"/>
      <c r="T202" s="80"/>
      <c r="U202" s="84" t="s">
        <v>191</v>
      </c>
      <c r="V202" s="84" t="s">
        <v>191</v>
      </c>
      <c r="W202" s="84" t="s">
        <v>191</v>
      </c>
      <c r="X202" s="81"/>
      <c r="Y202" s="84" t="s">
        <v>191</v>
      </c>
      <c r="AB202" s="84"/>
      <c r="AC202" s="84"/>
      <c r="AD202" s="84"/>
      <c r="AE202" s="77"/>
      <c r="AF202" s="77"/>
      <c r="AG202" s="77"/>
      <c r="AH202" s="77"/>
      <c r="AI202" s="77"/>
      <c r="AK202" s="33" t="s">
        <v>169</v>
      </c>
      <c r="AL202" s="19" t="s">
        <v>129</v>
      </c>
      <c r="AM202" s="19" t="str">
        <f>IF($C$90&lt;&gt;$E$90,$E$90,"")</f>
        <v>Fjärrvärme</v>
      </c>
      <c r="AN202" s="19" t="str">
        <f>IF(AND($G$90&lt;&gt;$C$90,$G$90&lt;&gt;$E$90),$G$90,"")</f>
        <v>Gas</v>
      </c>
      <c r="AO202" s="19" t="s">
        <v>268</v>
      </c>
      <c r="BL202" s="75" t="str">
        <f>BL199</f>
        <v>El</v>
      </c>
      <c r="BM202" s="75" t="str">
        <f>BM199</f>
        <v>Fjärrvärme</v>
      </c>
      <c r="BN202" s="75" t="str">
        <f>BN199</f>
        <v>Gas</v>
      </c>
      <c r="BO202" s="75" t="s">
        <v>347</v>
      </c>
      <c r="CE202" s="103"/>
      <c r="CF202" s="103"/>
      <c r="CG202" s="103"/>
      <c r="CH202" s="103"/>
      <c r="CI202" s="103"/>
      <c r="CJ202" s="103"/>
    </row>
    <row r="203" spans="2:88" ht="16.5" customHeight="1">
      <c r="C203" s="19" t="s">
        <v>256</v>
      </c>
      <c r="D203" s="16"/>
      <c r="E203" s="19" t="s">
        <v>262</v>
      </c>
      <c r="F203" s="17"/>
      <c r="G203" s="40" t="s">
        <v>191</v>
      </c>
      <c r="I203" s="40" t="s">
        <v>191</v>
      </c>
      <c r="K203" s="40" t="s">
        <v>191</v>
      </c>
      <c r="M203" s="21"/>
      <c r="T203" s="80"/>
      <c r="U203" s="80">
        <f>IF(AND('Indata och resultat'!$D$15&gt;0,$C$85="Separat mätdata finns",$C$88&gt;0),G204,0)+IF(AND('Indata och resultat'!$D$15&gt;0,$C$85="Separat mätdata finns",$C$88&gt;1,$E$90= $C$90),I204,0)+IF(AND('Indata och resultat'!$D$15&gt;0,$C$85="Separat mätdata finns",$C$88&gt;2,$G$90=$C$90),K204,0)</f>
        <v>0</v>
      </c>
      <c r="V203" s="80">
        <f>IF(AND('Indata och resultat'!$D$15&gt;0,$C$85="Separat mätdata finns",$C$88&gt;1,$E$90= $V$200),I204,0)+IF(AND('Indata och resultat'!$D$15&gt;0,$C$85="Separat mätdata finns",$C$88&gt;2,$G$90=$V$200),K204,0)</f>
        <v>0</v>
      </c>
      <c r="W203" s="80">
        <f>IF(AND('Indata och resultat'!$D$15&gt;0,$C$85="Separat mätdata finns",$C$88&gt;1,$E$90= $W$200),I204,0)+IF(AND('Indata och resultat'!$D$15&gt;0,$C$85="Separat mätdata finns",$C$88&gt;2,$G$90=$W$200),K204,0)</f>
        <v>0</v>
      </c>
      <c r="Y203" s="81">
        <f>IF(AND($C$71="Ingår i mätdata hushållsel",$C$73&gt;0),$C$73/12,0)</f>
        <v>0</v>
      </c>
      <c r="AB203" s="80"/>
      <c r="AC203" s="80"/>
      <c r="AD203" s="80"/>
      <c r="AE203" s="77"/>
      <c r="AF203" s="77"/>
      <c r="AG203" s="77"/>
      <c r="AH203" s="77"/>
      <c r="AI203" s="77"/>
      <c r="AK203" s="33"/>
      <c r="AL203" s="42">
        <f>IF(OR($C$85="Mätdata ej tillgänglig",U203=0),0,(U203-IF($C$65="Ingår i mätdata hushållsel",AA164,0)+IF(OR($C$69="Mäts separat",$C$69="Ingår i mätdata fastighetsel"),AB164,0)-Y203))</f>
        <v>0</v>
      </c>
      <c r="AM203" s="42">
        <f>IF($C$85="Mätdata ej tillgänglig",0,V203)</f>
        <v>0</v>
      </c>
      <c r="AN203" s="42">
        <f>IF($C$85="Mätdata ej tillgänglig",0,W203)</f>
        <v>0</v>
      </c>
      <c r="AO203" s="42">
        <f t="shared" ref="AO203:AO214" si="220">AL203+AM203+AN203</f>
        <v>0</v>
      </c>
      <c r="AP203" s="86" t="str">
        <f t="shared" ref="AP203:AP214" si="221">IF(OR(AL203&lt;0,AM203&lt;0,AN203&lt;0),"Fel i indata","")</f>
        <v/>
      </c>
      <c r="BL203" s="108">
        <f>AL203</f>
        <v>0</v>
      </c>
      <c r="BM203" s="108">
        <f t="shared" ref="BM203:BM214" si="222">AM203</f>
        <v>0</v>
      </c>
      <c r="BN203" s="108">
        <f t="shared" ref="BN203:BN214" si="223">AN203</f>
        <v>0</v>
      </c>
      <c r="BO203" s="108">
        <f t="shared" ref="BO203:BO214" si="224">BL203+BM203+BN203</f>
        <v>0</v>
      </c>
      <c r="CE203" s="103"/>
      <c r="CF203" s="103"/>
      <c r="CG203" s="103"/>
      <c r="CH203" s="103"/>
      <c r="CI203" s="103"/>
      <c r="CJ203" s="103"/>
    </row>
    <row r="204" spans="2:88" ht="16.5" customHeight="1">
      <c r="C204" s="24">
        <f t="shared" ref="C204:C215" si="225">C107</f>
        <v>2022</v>
      </c>
      <c r="D204" s="16"/>
      <c r="E204" s="24" t="str">
        <f t="shared" ref="E204:E215" ca="1" si="226">E107</f>
        <v>jan</v>
      </c>
      <c r="F204" s="17"/>
      <c r="G204" s="69"/>
      <c r="H204" s="194"/>
      <c r="I204" s="69"/>
      <c r="J204" s="194"/>
      <c r="K204" s="69"/>
      <c r="M204" s="21"/>
      <c r="T204" s="80"/>
      <c r="U204" s="80">
        <f>IF(AND('Indata och resultat'!$D$15&gt;0,$C$85="Separat mätdata finns",$C$88&gt;0),G205,0)+IF(AND('Indata och resultat'!$D$15&gt;0,$C$85="Separat mätdata finns",$C$88&gt;1,$E$90= $C$90),I205,0)+IF(AND('Indata och resultat'!$D$15&gt;0,$C$85="Separat mätdata finns",$C$88&gt;2,$G$90=$C$90),K205,0)</f>
        <v>0</v>
      </c>
      <c r="V204" s="80">
        <f>IF(AND('Indata och resultat'!$D$15&gt;0,$C$85="Separat mätdata finns",$C$88&gt;1,$E$90= $V$200),I205,0)+IF(AND('Indata och resultat'!$D$15&gt;0,$C$85="Separat mätdata finns",$C$88&gt;2,$G$90=$V$200),K205,0)</f>
        <v>0</v>
      </c>
      <c r="W204" s="80">
        <f>IF(AND('Indata och resultat'!$D$15&gt;0,$C$85="Separat mätdata finns",$C$88&gt;1,$E$90= $W$200),I205,0)+IF(AND('Indata och resultat'!$D$15&gt;0,$C$85="Separat mätdata finns",$C$88&gt;2,$G$90=$W$200),K205,0)</f>
        <v>0</v>
      </c>
      <c r="Y204" s="81">
        <f t="shared" ref="Y204:Y214" si="227">IF(AND($C$71="Ingår i mätdata hushållsel",$C$73&gt;0),$C$73/12,0)</f>
        <v>0</v>
      </c>
      <c r="AB204" s="80"/>
      <c r="AC204" s="80"/>
      <c r="AD204" s="80"/>
      <c r="AE204" s="77"/>
      <c r="AF204" s="77"/>
      <c r="AG204" s="77"/>
      <c r="AH204" s="77"/>
      <c r="AI204" s="77"/>
      <c r="AK204" s="33"/>
      <c r="AL204" s="42">
        <f t="shared" ref="AL204:AL214" si="228">IF(OR($C$85="Mätdata ej tillgänglig",U204=0),0,(U204-IF($C$65="Ingår i mätdata hushållsel",AA165,0)+IF(OR($C$69="Mäts separat",$C$69="Ingår i mätdata fastighetsel"),AB165,0)-Y204))</f>
        <v>0</v>
      </c>
      <c r="AM204" s="42">
        <f t="shared" ref="AM204:AM214" si="229">IF($C$85="Mätdata ej tillgänglig",0,V204)</f>
        <v>0</v>
      </c>
      <c r="AN204" s="42">
        <f t="shared" ref="AN204:AN214" si="230">IF($C$85="Mätdata ej tillgänglig",0,W204)</f>
        <v>0</v>
      </c>
      <c r="AO204" s="42">
        <f t="shared" si="220"/>
        <v>0</v>
      </c>
      <c r="AP204" s="86" t="str">
        <f t="shared" si="221"/>
        <v/>
      </c>
      <c r="BL204" s="108">
        <f t="shared" ref="BL204:BL214" si="231">AL204</f>
        <v>0</v>
      </c>
      <c r="BM204" s="108">
        <f t="shared" si="222"/>
        <v>0</v>
      </c>
      <c r="BN204" s="108">
        <f t="shared" si="223"/>
        <v>0</v>
      </c>
      <c r="BO204" s="108">
        <f t="shared" si="224"/>
        <v>0</v>
      </c>
      <c r="CE204" s="103"/>
      <c r="CF204" s="103"/>
      <c r="CG204" s="103"/>
      <c r="CH204" s="103"/>
      <c r="CI204" s="103"/>
      <c r="CJ204" s="103"/>
    </row>
    <row r="205" spans="2:88" ht="16.5" customHeight="1">
      <c r="C205" s="24">
        <f t="shared" ca="1" si="225"/>
        <v>2022</v>
      </c>
      <c r="D205" s="16"/>
      <c r="E205" s="24" t="str">
        <f t="shared" ca="1" si="226"/>
        <v>feb</v>
      </c>
      <c r="F205" s="17"/>
      <c r="G205" s="69"/>
      <c r="H205" s="194"/>
      <c r="I205" s="69"/>
      <c r="J205" s="194"/>
      <c r="K205" s="69"/>
      <c r="M205" s="21"/>
      <c r="T205" s="80"/>
      <c r="U205" s="80">
        <f>IF(AND('Indata och resultat'!$D$15&gt;0,$C$85="Separat mätdata finns",$C$88&gt;0),G206,0)+IF(AND('Indata och resultat'!$D$15&gt;0,$C$85="Separat mätdata finns",$C$88&gt;1,$E$90= $C$90),I206,0)+IF(AND('Indata och resultat'!$D$15&gt;0,$C$85="Separat mätdata finns",$C$88&gt;2,$G$90=$C$90),K206,0)</f>
        <v>0</v>
      </c>
      <c r="V205" s="80">
        <f>IF(AND('Indata och resultat'!$D$15&gt;0,$C$85="Separat mätdata finns",$C$88&gt;1,$E$90= $V$200),I206,0)+IF(AND('Indata och resultat'!$D$15&gt;0,$C$85="Separat mätdata finns",$C$88&gt;2,$G$90=$V$200),K206,0)</f>
        <v>0</v>
      </c>
      <c r="W205" s="80">
        <f>IF(AND('Indata och resultat'!$D$15&gt;0,$C$85="Separat mätdata finns",$C$88&gt;1,$E$90= $W$200),I206,0)+IF(AND('Indata och resultat'!$D$15&gt;0,$C$85="Separat mätdata finns",$C$88&gt;2,$G$90=$W$200),K206,0)</f>
        <v>0</v>
      </c>
      <c r="Y205" s="81">
        <f t="shared" si="227"/>
        <v>0</v>
      </c>
      <c r="AB205" s="80"/>
      <c r="AC205" s="80"/>
      <c r="AD205" s="80"/>
      <c r="AE205" s="77"/>
      <c r="AF205" s="77"/>
      <c r="AG205" s="77"/>
      <c r="AH205" s="77"/>
      <c r="AI205" s="77"/>
      <c r="AK205" s="33"/>
      <c r="AL205" s="42">
        <f t="shared" si="228"/>
        <v>0</v>
      </c>
      <c r="AM205" s="42">
        <f t="shared" si="229"/>
        <v>0</v>
      </c>
      <c r="AN205" s="42">
        <f t="shared" si="230"/>
        <v>0</v>
      </c>
      <c r="AO205" s="42">
        <f t="shared" si="220"/>
        <v>0</v>
      </c>
      <c r="AP205" s="86" t="str">
        <f t="shared" si="221"/>
        <v/>
      </c>
      <c r="BL205" s="108">
        <f t="shared" si="231"/>
        <v>0</v>
      </c>
      <c r="BM205" s="108">
        <f t="shared" si="222"/>
        <v>0</v>
      </c>
      <c r="BN205" s="108">
        <f t="shared" si="223"/>
        <v>0</v>
      </c>
      <c r="BO205" s="108">
        <f t="shared" si="224"/>
        <v>0</v>
      </c>
      <c r="CE205" s="103"/>
      <c r="CF205" s="103"/>
      <c r="CG205" s="103"/>
      <c r="CH205" s="103"/>
      <c r="CI205" s="103"/>
      <c r="CJ205" s="103"/>
    </row>
    <row r="206" spans="2:88" ht="16.5" customHeight="1">
      <c r="C206" s="24">
        <f t="shared" ca="1" si="225"/>
        <v>2022</v>
      </c>
      <c r="D206" s="16"/>
      <c r="E206" s="24" t="str">
        <f t="shared" ca="1" si="226"/>
        <v>mars</v>
      </c>
      <c r="F206" s="17"/>
      <c r="G206" s="69"/>
      <c r="H206" s="194"/>
      <c r="I206" s="69"/>
      <c r="J206" s="194"/>
      <c r="K206" s="69"/>
      <c r="M206" s="21"/>
      <c r="T206" s="80"/>
      <c r="U206" s="80">
        <f>IF(AND('Indata och resultat'!$D$15&gt;0,$C$85="Separat mätdata finns",$C$88&gt;0),G207,0)+IF(AND('Indata och resultat'!$D$15&gt;0,$C$85="Separat mätdata finns",$C$88&gt;1,$E$90= $C$90),I207,0)+IF(AND('Indata och resultat'!$D$15&gt;0,$C$85="Separat mätdata finns",$C$88&gt;2,$G$90=$C$90),K207,0)</f>
        <v>0</v>
      </c>
      <c r="V206" s="80">
        <f>IF(AND('Indata och resultat'!$D$15&gt;0,$C$85="Separat mätdata finns",$C$88&gt;1,$E$90= $V$200),I207,0)+IF(AND('Indata och resultat'!$D$15&gt;0,$C$85="Separat mätdata finns",$C$88&gt;2,$G$90=$V$200),K207,0)</f>
        <v>0</v>
      </c>
      <c r="W206" s="80">
        <f>IF(AND('Indata och resultat'!$D$15&gt;0,$C$85="Separat mätdata finns",$C$88&gt;1,$E$90= $W$200),I207,0)+IF(AND('Indata och resultat'!$D$15&gt;0,$C$85="Separat mätdata finns",$C$88&gt;2,$G$90=$W$200),K207,0)</f>
        <v>0</v>
      </c>
      <c r="Y206" s="81">
        <f t="shared" si="227"/>
        <v>0</v>
      </c>
      <c r="AB206" s="80"/>
      <c r="AC206" s="80"/>
      <c r="AD206" s="80"/>
      <c r="AE206" s="77"/>
      <c r="AF206" s="77"/>
      <c r="AG206" s="77"/>
      <c r="AH206" s="77"/>
      <c r="AI206" s="77"/>
      <c r="AK206" s="33"/>
      <c r="AL206" s="42">
        <f t="shared" si="228"/>
        <v>0</v>
      </c>
      <c r="AM206" s="42">
        <f t="shared" si="229"/>
        <v>0</v>
      </c>
      <c r="AN206" s="42">
        <f t="shared" si="230"/>
        <v>0</v>
      </c>
      <c r="AO206" s="42">
        <f t="shared" si="220"/>
        <v>0</v>
      </c>
      <c r="AP206" s="86" t="str">
        <f t="shared" si="221"/>
        <v/>
      </c>
      <c r="BL206" s="108">
        <f t="shared" si="231"/>
        <v>0</v>
      </c>
      <c r="BM206" s="108">
        <f t="shared" si="222"/>
        <v>0</v>
      </c>
      <c r="BN206" s="108">
        <f t="shared" si="223"/>
        <v>0</v>
      </c>
      <c r="BO206" s="108">
        <f t="shared" si="224"/>
        <v>0</v>
      </c>
    </row>
    <row r="207" spans="2:88" ht="16.5" customHeight="1">
      <c r="C207" s="24">
        <f t="shared" ca="1" si="225"/>
        <v>2022</v>
      </c>
      <c r="D207" s="16"/>
      <c r="E207" s="24" t="str">
        <f t="shared" ca="1" si="226"/>
        <v>apr</v>
      </c>
      <c r="F207" s="17"/>
      <c r="G207" s="69"/>
      <c r="H207" s="194"/>
      <c r="I207" s="69"/>
      <c r="J207" s="194"/>
      <c r="K207" s="69"/>
      <c r="M207" s="21"/>
      <c r="T207" s="81"/>
      <c r="U207" s="80">
        <f>IF(AND('Indata och resultat'!$D$15&gt;0,$C$85="Separat mätdata finns",$C$88&gt;0),G208,0)+IF(AND('Indata och resultat'!$D$15&gt;0,$C$85="Separat mätdata finns",$C$88&gt;1,$E$90= $C$90),I208,0)+IF(AND('Indata och resultat'!$D$15&gt;0,$C$85="Separat mätdata finns",$C$88&gt;2,$G$90=$C$90),K208,0)</f>
        <v>0</v>
      </c>
      <c r="V207" s="80">
        <f>IF(AND('Indata och resultat'!$D$15&gt;0,$C$85="Separat mätdata finns",$C$88&gt;1,$E$90= $V$200),I208,0)+IF(AND('Indata och resultat'!$D$15&gt;0,$C$85="Separat mätdata finns",$C$88&gt;2,$G$90=$V$200),K208,0)</f>
        <v>0</v>
      </c>
      <c r="W207" s="80">
        <f>IF(AND('Indata och resultat'!$D$15&gt;0,$C$85="Separat mätdata finns",$C$88&gt;1,$E$90= $W$200),I208,0)+IF(AND('Indata och resultat'!$D$15&gt;0,$C$85="Separat mätdata finns",$C$88&gt;2,$G$90=$W$200),K208,0)</f>
        <v>0</v>
      </c>
      <c r="Y207" s="81">
        <f t="shared" si="227"/>
        <v>0</v>
      </c>
      <c r="AB207" s="80"/>
      <c r="AC207" s="80"/>
      <c r="AD207" s="80"/>
      <c r="AK207" s="33"/>
      <c r="AL207" s="42">
        <f t="shared" si="228"/>
        <v>0</v>
      </c>
      <c r="AM207" s="42">
        <f t="shared" si="229"/>
        <v>0</v>
      </c>
      <c r="AN207" s="42">
        <f t="shared" si="230"/>
        <v>0</v>
      </c>
      <c r="AO207" s="42">
        <f t="shared" si="220"/>
        <v>0</v>
      </c>
      <c r="AP207" s="86" t="str">
        <f t="shared" si="221"/>
        <v/>
      </c>
      <c r="BL207" s="108">
        <f t="shared" si="231"/>
        <v>0</v>
      </c>
      <c r="BM207" s="108">
        <f t="shared" si="222"/>
        <v>0</v>
      </c>
      <c r="BN207" s="108">
        <f t="shared" si="223"/>
        <v>0</v>
      </c>
      <c r="BO207" s="108">
        <f t="shared" si="224"/>
        <v>0</v>
      </c>
      <c r="CE207" s="103"/>
      <c r="CF207" s="103"/>
      <c r="CG207" s="103"/>
      <c r="CH207" s="103"/>
      <c r="CI207" s="103"/>
      <c r="CJ207" s="103"/>
    </row>
    <row r="208" spans="2:88" ht="16.5" customHeight="1">
      <c r="C208" s="24">
        <f t="shared" ca="1" si="225"/>
        <v>2022</v>
      </c>
      <c r="D208" s="16"/>
      <c r="E208" s="24" t="str">
        <f t="shared" ca="1" si="226"/>
        <v>maj</v>
      </c>
      <c r="F208" s="17"/>
      <c r="G208" s="69"/>
      <c r="H208" s="194"/>
      <c r="I208" s="69"/>
      <c r="J208" s="194"/>
      <c r="K208" s="69"/>
      <c r="M208" s="21"/>
      <c r="U208" s="80">
        <f>IF(AND('Indata och resultat'!$D$15&gt;0,$C$85="Separat mätdata finns",$C$88&gt;0),G209,0)+IF(AND('Indata och resultat'!$D$15&gt;0,$C$85="Separat mätdata finns",$C$88&gt;1,$E$90= $C$90),I209,0)+IF(AND('Indata och resultat'!$D$15&gt;0,$C$85="Separat mätdata finns",$C$88&gt;2,$G$90=$C$90),K209,0)</f>
        <v>0</v>
      </c>
      <c r="V208" s="80">
        <f>IF(AND('Indata och resultat'!$D$15&gt;0,$C$85="Separat mätdata finns",$C$88&gt;1,$E$90= $V$200),I209,0)+IF(AND('Indata och resultat'!$D$15&gt;0,$C$85="Separat mätdata finns",$C$88&gt;2,$G$90=$V$200),K209,0)</f>
        <v>0</v>
      </c>
      <c r="W208" s="80">
        <f>IF(AND('Indata och resultat'!$D$15&gt;0,$C$85="Separat mätdata finns",$C$88&gt;1,$E$90= $W$200),I209,0)+IF(AND('Indata och resultat'!$D$15&gt;0,$C$85="Separat mätdata finns",$C$88&gt;2,$G$90=$W$200),K209,0)</f>
        <v>0</v>
      </c>
      <c r="Y208" s="81">
        <f t="shared" si="227"/>
        <v>0</v>
      </c>
      <c r="AB208" s="80"/>
      <c r="AC208" s="80"/>
      <c r="AD208" s="80"/>
      <c r="AK208" s="33"/>
      <c r="AL208" s="42">
        <f t="shared" si="228"/>
        <v>0</v>
      </c>
      <c r="AM208" s="42">
        <f t="shared" si="229"/>
        <v>0</v>
      </c>
      <c r="AN208" s="42">
        <f t="shared" si="230"/>
        <v>0</v>
      </c>
      <c r="AO208" s="42">
        <f t="shared" si="220"/>
        <v>0</v>
      </c>
      <c r="AP208" s="86" t="str">
        <f t="shared" si="221"/>
        <v/>
      </c>
      <c r="BL208" s="108">
        <f t="shared" si="231"/>
        <v>0</v>
      </c>
      <c r="BM208" s="108">
        <f t="shared" si="222"/>
        <v>0</v>
      </c>
      <c r="BN208" s="108">
        <f t="shared" si="223"/>
        <v>0</v>
      </c>
      <c r="BO208" s="108">
        <f t="shared" si="224"/>
        <v>0</v>
      </c>
      <c r="CE208" s="103"/>
      <c r="CF208" s="103"/>
      <c r="CG208" s="103"/>
      <c r="CH208" s="103"/>
      <c r="CI208" s="103"/>
      <c r="CJ208" s="103"/>
    </row>
    <row r="209" spans="2:86" ht="16.5" customHeight="1">
      <c r="C209" s="24">
        <f t="shared" ca="1" si="225"/>
        <v>2022</v>
      </c>
      <c r="D209" s="16"/>
      <c r="E209" s="24" t="str">
        <f t="shared" ca="1" si="226"/>
        <v xml:space="preserve">jun </v>
      </c>
      <c r="F209" s="17"/>
      <c r="G209" s="69"/>
      <c r="H209" s="194"/>
      <c r="I209" s="69"/>
      <c r="J209" s="194"/>
      <c r="K209" s="69"/>
      <c r="M209" s="21"/>
      <c r="U209" s="80">
        <f>IF(AND('Indata och resultat'!$D$15&gt;0,$C$85="Separat mätdata finns",$C$88&gt;0),G210,0)+IF(AND('Indata och resultat'!$D$15&gt;0,$C$85="Separat mätdata finns",$C$88&gt;1,$E$90= $C$90),I210,0)+IF(AND('Indata och resultat'!$D$15&gt;0,$C$85="Separat mätdata finns",$C$88&gt;2,$G$90=$C$90),K210,0)</f>
        <v>0</v>
      </c>
      <c r="V209" s="80">
        <f>IF(AND('Indata och resultat'!$D$15&gt;0,$C$85="Separat mätdata finns",$C$88&gt;1,$E$90= $V$200),I210,0)+IF(AND('Indata och resultat'!$D$15&gt;0,$C$85="Separat mätdata finns",$C$88&gt;2,$G$90=$V$200),K210,0)</f>
        <v>0</v>
      </c>
      <c r="W209" s="80">
        <f>IF(AND('Indata och resultat'!$D$15&gt;0,$C$85="Separat mätdata finns",$C$88&gt;1,$E$90= $W$200),I210,0)+IF(AND('Indata och resultat'!$D$15&gt;0,$C$85="Separat mätdata finns",$C$88&gt;2,$G$90=$W$200),K210,0)</f>
        <v>0</v>
      </c>
      <c r="Y209" s="81">
        <f t="shared" si="227"/>
        <v>0</v>
      </c>
      <c r="AB209" s="80"/>
      <c r="AC209" s="80"/>
      <c r="AD209" s="80"/>
      <c r="AK209" s="33"/>
      <c r="AL209" s="42">
        <f t="shared" si="228"/>
        <v>0</v>
      </c>
      <c r="AM209" s="42">
        <f t="shared" si="229"/>
        <v>0</v>
      </c>
      <c r="AN209" s="42">
        <f t="shared" si="230"/>
        <v>0</v>
      </c>
      <c r="AO209" s="42">
        <f t="shared" si="220"/>
        <v>0</v>
      </c>
      <c r="AP209" s="86" t="str">
        <f t="shared" si="221"/>
        <v/>
      </c>
      <c r="AW209" s="30"/>
      <c r="AX209" s="30"/>
      <c r="AY209" s="30"/>
      <c r="AZ209" s="30"/>
      <c r="BA209" s="30"/>
      <c r="BB209" s="30"/>
      <c r="BC209" s="30"/>
      <c r="BD209" s="30"/>
      <c r="BE209" s="30"/>
      <c r="BF209" s="30"/>
      <c r="BG209" s="30"/>
      <c r="BH209" s="30"/>
      <c r="BI209" s="30"/>
      <c r="BL209" s="108">
        <f t="shared" si="231"/>
        <v>0</v>
      </c>
      <c r="BM209" s="108">
        <f t="shared" si="222"/>
        <v>0</v>
      </c>
      <c r="BN209" s="108">
        <f t="shared" si="223"/>
        <v>0</v>
      </c>
      <c r="BO209" s="108">
        <f t="shared" si="224"/>
        <v>0</v>
      </c>
    </row>
    <row r="210" spans="2:86" ht="16.5" customHeight="1">
      <c r="C210" s="24">
        <f t="shared" ca="1" si="225"/>
        <v>2022</v>
      </c>
      <c r="D210" s="16"/>
      <c r="E210" s="24" t="str">
        <f t="shared" ca="1" si="226"/>
        <v>jul</v>
      </c>
      <c r="F210" s="17"/>
      <c r="G210" s="69"/>
      <c r="H210" s="194"/>
      <c r="I210" s="69"/>
      <c r="J210" s="194"/>
      <c r="K210" s="69"/>
      <c r="M210" s="21"/>
      <c r="U210" s="80">
        <f>IF(AND('Indata och resultat'!$D$15&gt;0,$C$85="Separat mätdata finns",$C$88&gt;0),G211,0)+IF(AND('Indata och resultat'!$D$15&gt;0,$C$85="Separat mätdata finns",$C$88&gt;1,$E$90= $C$90),I211,0)+IF(AND('Indata och resultat'!$D$15&gt;0,$C$85="Separat mätdata finns",$C$88&gt;2,$G$90=$C$90),K211,0)</f>
        <v>0</v>
      </c>
      <c r="V210" s="80">
        <f>IF(AND('Indata och resultat'!$D$15&gt;0,$C$85="Separat mätdata finns",$C$88&gt;1,$E$90= $V$200),I211,0)+IF(AND('Indata och resultat'!$D$15&gt;0,$C$85="Separat mätdata finns",$C$88&gt;2,$G$90=$V$200),K211,0)</f>
        <v>0</v>
      </c>
      <c r="W210" s="80">
        <f>IF(AND('Indata och resultat'!$D$15&gt;0,$C$85="Separat mätdata finns",$C$88&gt;1,$E$90= $W$200),I211,0)+IF(AND('Indata och resultat'!$D$15&gt;0,$C$85="Separat mätdata finns",$C$88&gt;2,$G$90=$W$200),K211,0)</f>
        <v>0</v>
      </c>
      <c r="Y210" s="81">
        <f t="shared" si="227"/>
        <v>0</v>
      </c>
      <c r="AB210" s="80"/>
      <c r="AC210" s="80"/>
      <c r="AD210" s="80"/>
      <c r="AK210" s="33"/>
      <c r="AL210" s="42">
        <f t="shared" si="228"/>
        <v>0</v>
      </c>
      <c r="AM210" s="42">
        <f t="shared" si="229"/>
        <v>0</v>
      </c>
      <c r="AN210" s="42">
        <f t="shared" si="230"/>
        <v>0</v>
      </c>
      <c r="AO210" s="42">
        <f t="shared" si="220"/>
        <v>0</v>
      </c>
      <c r="AP210" s="86" t="str">
        <f t="shared" si="221"/>
        <v/>
      </c>
      <c r="AW210" s="30"/>
      <c r="AX210" s="30"/>
      <c r="AY210" s="30"/>
      <c r="AZ210" s="30"/>
      <c r="BA210" s="30"/>
      <c r="BB210" s="30"/>
      <c r="BC210" s="30"/>
      <c r="BD210" s="30"/>
      <c r="BE210" s="30"/>
      <c r="BF210" s="30"/>
      <c r="BG210" s="30"/>
      <c r="BH210" s="30"/>
      <c r="BI210" s="30"/>
      <c r="BL210" s="108">
        <f t="shared" si="231"/>
        <v>0</v>
      </c>
      <c r="BM210" s="108">
        <f t="shared" si="222"/>
        <v>0</v>
      </c>
      <c r="BN210" s="108">
        <f t="shared" si="223"/>
        <v>0</v>
      </c>
      <c r="BO210" s="108">
        <f t="shared" si="224"/>
        <v>0</v>
      </c>
    </row>
    <row r="211" spans="2:86" ht="16.5" customHeight="1">
      <c r="C211" s="24">
        <f t="shared" ca="1" si="225"/>
        <v>2022</v>
      </c>
      <c r="D211" s="16"/>
      <c r="E211" s="24" t="str">
        <f t="shared" ca="1" si="226"/>
        <v>aug</v>
      </c>
      <c r="F211" s="17"/>
      <c r="G211" s="69"/>
      <c r="H211" s="194"/>
      <c r="I211" s="69"/>
      <c r="J211" s="194"/>
      <c r="K211" s="69"/>
      <c r="M211" s="21"/>
      <c r="T211" s="75"/>
      <c r="U211" s="80">
        <f>IF(AND('Indata och resultat'!$D$15&gt;0,$C$85="Separat mätdata finns",$C$88&gt;0),G212,0)+IF(AND('Indata och resultat'!$D$15&gt;0,$C$85="Separat mätdata finns",$C$88&gt;1,$E$90= $C$90),I212,0)+IF(AND('Indata och resultat'!$D$15&gt;0,$C$85="Separat mätdata finns",$C$88&gt;2,$G$90=$C$90),K212,0)</f>
        <v>0</v>
      </c>
      <c r="V211" s="80">
        <f>IF(AND('Indata och resultat'!$D$15&gt;0,$C$85="Separat mätdata finns",$C$88&gt;1,$E$90= $V$200),I212,0)+IF(AND('Indata och resultat'!$D$15&gt;0,$C$85="Separat mätdata finns",$C$88&gt;2,$G$90=$V$200),K212,0)</f>
        <v>0</v>
      </c>
      <c r="W211" s="80">
        <f>IF(AND('Indata och resultat'!$D$15&gt;0,$C$85="Separat mätdata finns",$C$88&gt;1,$E$90= $W$200),I212,0)+IF(AND('Indata och resultat'!$D$15&gt;0,$C$85="Separat mätdata finns",$C$88&gt;2,$G$90=$W$200),K212,0)</f>
        <v>0</v>
      </c>
      <c r="Y211" s="81">
        <f t="shared" si="227"/>
        <v>0</v>
      </c>
      <c r="AB211" s="80"/>
      <c r="AC211" s="80"/>
      <c r="AD211" s="80"/>
      <c r="AK211" s="33"/>
      <c r="AL211" s="42">
        <f t="shared" si="228"/>
        <v>0</v>
      </c>
      <c r="AM211" s="42">
        <f t="shared" si="229"/>
        <v>0</v>
      </c>
      <c r="AN211" s="42">
        <f t="shared" si="230"/>
        <v>0</v>
      </c>
      <c r="AO211" s="42">
        <f t="shared" si="220"/>
        <v>0</v>
      </c>
      <c r="AP211" s="86" t="str">
        <f t="shared" si="221"/>
        <v/>
      </c>
      <c r="AW211" s="30"/>
      <c r="AX211" s="30"/>
      <c r="AY211" s="30"/>
      <c r="AZ211" s="30"/>
      <c r="BA211" s="30"/>
      <c r="BB211" s="30"/>
      <c r="BC211" s="30"/>
      <c r="BD211" s="30"/>
      <c r="BE211" s="30"/>
      <c r="BF211" s="30"/>
      <c r="BG211" s="30"/>
      <c r="BH211" s="30"/>
      <c r="BI211" s="30"/>
      <c r="BL211" s="108">
        <f t="shared" si="231"/>
        <v>0</v>
      </c>
      <c r="BM211" s="108">
        <f t="shared" si="222"/>
        <v>0</v>
      </c>
      <c r="BN211" s="108">
        <f t="shared" si="223"/>
        <v>0</v>
      </c>
      <c r="BO211" s="108">
        <f t="shared" si="224"/>
        <v>0</v>
      </c>
    </row>
    <row r="212" spans="2:86" ht="16.5" customHeight="1">
      <c r="C212" s="24">
        <f t="shared" ca="1" si="225"/>
        <v>2022</v>
      </c>
      <c r="D212" s="16"/>
      <c r="E212" s="24" t="str">
        <f t="shared" ca="1" si="226"/>
        <v>sept</v>
      </c>
      <c r="F212" s="17"/>
      <c r="G212" s="69"/>
      <c r="H212" s="194"/>
      <c r="I212" s="69"/>
      <c r="J212" s="194"/>
      <c r="K212" s="69"/>
      <c r="M212" s="21"/>
      <c r="T212" s="74"/>
      <c r="U212" s="80">
        <f>IF(AND('Indata och resultat'!$D$15&gt;0,$C$85="Separat mätdata finns",$C$88&gt;0),G213,0)+IF(AND('Indata och resultat'!$D$15&gt;0,$C$85="Separat mätdata finns",$C$88&gt;1,$E$90= $C$90),I213,0)+IF(AND('Indata och resultat'!$D$15&gt;0,$C$85="Separat mätdata finns",$C$88&gt;2,$G$90=$C$90),K213,0)</f>
        <v>0</v>
      </c>
      <c r="V212" s="80">
        <f>IF(AND('Indata och resultat'!$D$15&gt;0,$C$85="Separat mätdata finns",$C$88&gt;1,$E$90= $V$200),I213,0)+IF(AND('Indata och resultat'!$D$15&gt;0,$C$85="Separat mätdata finns",$C$88&gt;2,$G$90=$V$200),K213,0)</f>
        <v>0</v>
      </c>
      <c r="W212" s="80">
        <f>IF(AND('Indata och resultat'!$D$15&gt;0,$C$85="Separat mätdata finns",$C$88&gt;1,$E$90= $W$200),I213,0)+IF(AND('Indata och resultat'!$D$15&gt;0,$C$85="Separat mätdata finns",$C$88&gt;2,$G$90=$W$200),K213,0)</f>
        <v>0</v>
      </c>
      <c r="Y212" s="81">
        <f t="shared" si="227"/>
        <v>0</v>
      </c>
      <c r="AB212" s="80"/>
      <c r="AC212" s="80"/>
      <c r="AD212" s="80"/>
      <c r="AK212" s="33"/>
      <c r="AL212" s="42">
        <f t="shared" si="228"/>
        <v>0</v>
      </c>
      <c r="AM212" s="42">
        <f t="shared" si="229"/>
        <v>0</v>
      </c>
      <c r="AN212" s="42">
        <f t="shared" si="230"/>
        <v>0</v>
      </c>
      <c r="AO212" s="42">
        <f t="shared" si="220"/>
        <v>0</v>
      </c>
      <c r="AP212" s="86" t="str">
        <f t="shared" si="221"/>
        <v/>
      </c>
      <c r="BL212" s="108">
        <f t="shared" si="231"/>
        <v>0</v>
      </c>
      <c r="BM212" s="108">
        <f t="shared" si="222"/>
        <v>0</v>
      </c>
      <c r="BN212" s="108">
        <f t="shared" si="223"/>
        <v>0</v>
      </c>
      <c r="BO212" s="108">
        <f t="shared" si="224"/>
        <v>0</v>
      </c>
    </row>
    <row r="213" spans="2:86" ht="16.5" customHeight="1">
      <c r="C213" s="24">
        <f t="shared" ca="1" si="225"/>
        <v>2022</v>
      </c>
      <c r="D213" s="16"/>
      <c r="E213" s="24" t="str">
        <f t="shared" ca="1" si="226"/>
        <v>okt</v>
      </c>
      <c r="F213" s="17"/>
      <c r="G213" s="69"/>
      <c r="H213" s="194"/>
      <c r="I213" s="69"/>
      <c r="J213" s="194"/>
      <c r="K213" s="69"/>
      <c r="M213" s="21"/>
      <c r="T213" s="93"/>
      <c r="U213" s="80">
        <f>IF(AND('Indata och resultat'!$D$15&gt;0,$C$85="Separat mätdata finns",$C$88&gt;0),G214,0)+IF(AND('Indata och resultat'!$D$15&gt;0,$C$85="Separat mätdata finns",$C$88&gt;1,$E$90= $C$90),I214,0)+IF(AND('Indata och resultat'!$D$15&gt;0,$C$85="Separat mätdata finns",$C$88&gt;2,$G$90=$C$90),K214,0)</f>
        <v>0</v>
      </c>
      <c r="V213" s="80">
        <f>IF(AND('Indata och resultat'!$D$15&gt;0,$C$85="Separat mätdata finns",$C$88&gt;1,$E$90= $V$200),I214,0)+IF(AND('Indata och resultat'!$D$15&gt;0,$C$85="Separat mätdata finns",$C$88&gt;2,$G$90=$V$200),K214,0)</f>
        <v>0</v>
      </c>
      <c r="W213" s="80">
        <f>IF(AND('Indata och resultat'!$D$15&gt;0,$C$85="Separat mätdata finns",$C$88&gt;1,$E$90= $W$200),I214,0)+IF(AND('Indata och resultat'!$D$15&gt;0,$C$85="Separat mätdata finns",$C$88&gt;2,$G$90=$W$200),K214,0)</f>
        <v>0</v>
      </c>
      <c r="Y213" s="81">
        <f t="shared" si="227"/>
        <v>0</v>
      </c>
      <c r="AB213" s="80"/>
      <c r="AC213" s="80"/>
      <c r="AD213" s="80"/>
      <c r="AE213" s="75"/>
      <c r="AF213" s="75"/>
      <c r="AG213" s="75"/>
      <c r="AH213" s="75"/>
      <c r="AI213" s="75"/>
      <c r="AK213" s="33"/>
      <c r="AL213" s="42">
        <f t="shared" si="228"/>
        <v>0</v>
      </c>
      <c r="AM213" s="42">
        <f t="shared" si="229"/>
        <v>0</v>
      </c>
      <c r="AN213" s="42">
        <f t="shared" si="230"/>
        <v>0</v>
      </c>
      <c r="AO213" s="42">
        <f t="shared" si="220"/>
        <v>0</v>
      </c>
      <c r="AP213" s="86" t="str">
        <f t="shared" si="221"/>
        <v/>
      </c>
      <c r="AW213" s="33"/>
      <c r="AX213" s="33"/>
      <c r="AY213" s="33"/>
      <c r="AZ213" s="33"/>
      <c r="BA213" s="33"/>
      <c r="BB213" s="33"/>
      <c r="BC213" s="33"/>
      <c r="BD213" s="33"/>
      <c r="BE213" s="33"/>
      <c r="BF213" s="33"/>
      <c r="BG213" s="33"/>
      <c r="BH213" s="33"/>
      <c r="BI213" s="33"/>
      <c r="BL213" s="108">
        <f t="shared" si="231"/>
        <v>0</v>
      </c>
      <c r="BM213" s="108">
        <f t="shared" si="222"/>
        <v>0</v>
      </c>
      <c r="BN213" s="108">
        <f t="shared" si="223"/>
        <v>0</v>
      </c>
      <c r="BO213" s="108">
        <f t="shared" si="224"/>
        <v>0</v>
      </c>
    </row>
    <row r="214" spans="2:86" ht="16.5" customHeight="1" thickBot="1">
      <c r="C214" s="24">
        <f t="shared" ca="1" si="225"/>
        <v>2022</v>
      </c>
      <c r="D214" s="16"/>
      <c r="E214" s="24" t="str">
        <f t="shared" ca="1" si="226"/>
        <v>nov</v>
      </c>
      <c r="F214" s="17"/>
      <c r="G214" s="69"/>
      <c r="H214" s="194"/>
      <c r="I214" s="69"/>
      <c r="J214" s="194"/>
      <c r="K214" s="69"/>
      <c r="M214" s="21"/>
      <c r="T214" s="93"/>
      <c r="U214" s="87">
        <f>IF(AND('Indata och resultat'!$D$15&gt;0,$C$85="Separat mätdata finns",$C$88&gt;0),G215,0)+IF(AND('Indata och resultat'!$D$15&gt;0,$C$85="Separat mätdata finns",$C$88&gt;1,$E$90= $C$90),I215,0)+IF(AND('Indata och resultat'!$D$15&gt;0,$C$85="Separat mätdata finns",$C$88&gt;2,$G$90=$C$90),K215,0)</f>
        <v>0</v>
      </c>
      <c r="V214" s="87">
        <f>IF(AND('Indata och resultat'!$D$15&gt;0,$C$85="Separat mätdata finns",$C$88&gt;1,$E$90= $V$200),I215,0)+IF(AND('Indata och resultat'!$D$15&gt;0,$C$85="Separat mätdata finns",$C$88&gt;2,$G$90=$V$200),K215,0)</f>
        <v>0</v>
      </c>
      <c r="W214" s="87">
        <f>IF(AND('Indata och resultat'!$D$15&gt;0,$C$85="Separat mätdata finns",$C$88&gt;1,$E$90= $W$200),I215,0)+IF(AND('Indata och resultat'!$D$15&gt;0,$C$85="Separat mätdata finns",$C$88&gt;2,$G$90=$W$200),K215,0)</f>
        <v>0</v>
      </c>
      <c r="Y214" s="91">
        <f t="shared" si="227"/>
        <v>0</v>
      </c>
      <c r="AB214" s="80"/>
      <c r="AC214" s="80"/>
      <c r="AD214" s="80"/>
      <c r="AE214" s="75"/>
      <c r="AF214" s="75"/>
      <c r="AG214" s="75"/>
      <c r="AH214" s="75"/>
      <c r="AI214" s="75"/>
      <c r="AK214" s="33"/>
      <c r="AL214" s="44">
        <f t="shared" si="228"/>
        <v>0</v>
      </c>
      <c r="AM214" s="44">
        <f t="shared" si="229"/>
        <v>0</v>
      </c>
      <c r="AN214" s="44">
        <f t="shared" si="230"/>
        <v>0</v>
      </c>
      <c r="AO214" s="44">
        <f t="shared" si="220"/>
        <v>0</v>
      </c>
      <c r="AP214" s="86" t="str">
        <f t="shared" si="221"/>
        <v/>
      </c>
      <c r="AW214" s="19"/>
      <c r="AX214" s="19"/>
      <c r="AY214" s="19"/>
      <c r="AZ214" s="19"/>
      <c r="BA214" s="19"/>
      <c r="BB214" s="19"/>
      <c r="BC214" s="19"/>
      <c r="BD214" s="19"/>
      <c r="BE214" s="19"/>
      <c r="BF214" s="19"/>
      <c r="BG214" s="19"/>
      <c r="BH214" s="19"/>
      <c r="BI214" s="19"/>
      <c r="BL214" s="112">
        <f t="shared" si="231"/>
        <v>0</v>
      </c>
      <c r="BM214" s="112">
        <f t="shared" si="222"/>
        <v>0</v>
      </c>
      <c r="BN214" s="112">
        <f t="shared" si="223"/>
        <v>0</v>
      </c>
      <c r="BO214" s="112">
        <f t="shared" si="224"/>
        <v>0</v>
      </c>
    </row>
    <row r="215" spans="2:86" ht="16.5" customHeight="1" thickTop="1" thickBot="1">
      <c r="C215" s="24">
        <f t="shared" ca="1" si="225"/>
        <v>2022</v>
      </c>
      <c r="D215" s="16"/>
      <c r="E215" s="24" t="str">
        <f t="shared" ca="1" si="226"/>
        <v>dec</v>
      </c>
      <c r="F215" s="17"/>
      <c r="G215" s="69"/>
      <c r="H215" s="194"/>
      <c r="I215" s="69"/>
      <c r="J215" s="194"/>
      <c r="K215" s="69"/>
      <c r="M215" s="21"/>
      <c r="U215" s="81">
        <f>SUM(U203:U214)</f>
        <v>0</v>
      </c>
      <c r="V215" s="81">
        <f t="shared" ref="V215:W215" si="232">SUM(V203:V214)</f>
        <v>0</v>
      </c>
      <c r="W215" s="81">
        <f t="shared" si="232"/>
        <v>0</v>
      </c>
      <c r="Y215" s="81">
        <f>SUM(Y203:Y214)</f>
        <v>0</v>
      </c>
      <c r="AB215" s="81"/>
      <c r="AC215" s="81"/>
      <c r="AD215" s="81"/>
      <c r="AK215" s="33" t="s">
        <v>277</v>
      </c>
      <c r="AL215" s="46">
        <f>SUM(AL203:AL214)</f>
        <v>0</v>
      </c>
      <c r="AM215" s="57">
        <f>SUM(AM203:AM214)</f>
        <v>0</v>
      </c>
      <c r="AN215" s="57">
        <f>SUM(AN203:AN214)</f>
        <v>0</v>
      </c>
      <c r="AO215" s="199">
        <f>SUM(AO203:AO214)</f>
        <v>0</v>
      </c>
      <c r="AT215" s="30"/>
      <c r="AU215" s="30"/>
      <c r="AV215" s="30"/>
      <c r="AW215" s="41"/>
      <c r="AX215" s="41"/>
      <c r="AY215" s="41"/>
      <c r="AZ215" s="41"/>
      <c r="BA215" s="41"/>
      <c r="BB215" s="41"/>
      <c r="BC215" s="41"/>
      <c r="BD215" s="41"/>
      <c r="BE215" s="41"/>
      <c r="BF215" s="41"/>
      <c r="BG215" s="41"/>
      <c r="BH215" s="41"/>
      <c r="BI215" s="41"/>
      <c r="BK215" s="100" t="s">
        <v>327</v>
      </c>
      <c r="BL215" s="114">
        <f>SUM(BL203:BL214)</f>
        <v>0</v>
      </c>
      <c r="BM215" s="119">
        <f t="shared" ref="BM215" si="233">SUM(BM203:BM214)</f>
        <v>0</v>
      </c>
      <c r="BN215" s="119">
        <f>SUM(BN203:BN214)</f>
        <v>0</v>
      </c>
      <c r="BO215" s="114">
        <f>SUM(BO203:BO214)</f>
        <v>0</v>
      </c>
      <c r="CF215" s="75"/>
      <c r="CG215" s="75"/>
      <c r="CH215" s="75"/>
    </row>
    <row r="216" spans="2:86" ht="16.5" customHeight="1">
      <c r="D216" s="16"/>
      <c r="F216" s="17"/>
      <c r="M216" s="21"/>
      <c r="T216" s="85"/>
      <c r="V216" s="79"/>
      <c r="W216" s="85"/>
      <c r="AC216" s="79"/>
      <c r="AD216" s="79"/>
      <c r="AE216" s="79"/>
      <c r="AF216" s="79"/>
      <c r="AG216" s="79"/>
      <c r="AH216" s="79"/>
      <c r="AI216" s="79"/>
      <c r="AK216" s="33"/>
      <c r="AT216" s="30"/>
      <c r="AU216" s="30"/>
      <c r="AV216" s="30"/>
      <c r="AW216" s="41"/>
      <c r="AX216" s="41"/>
      <c r="AY216" s="41"/>
      <c r="AZ216" s="41"/>
      <c r="BA216" s="41"/>
      <c r="BB216" s="41"/>
      <c r="BC216" s="41"/>
      <c r="BD216" s="41"/>
      <c r="BE216" s="41"/>
      <c r="BF216" s="41"/>
      <c r="BG216" s="41"/>
      <c r="BH216" s="41"/>
      <c r="BI216" s="41"/>
      <c r="BK216" s="75"/>
      <c r="BL216" s="75"/>
      <c r="BM216" s="75"/>
      <c r="BN216" s="75"/>
      <c r="BO216" s="75"/>
      <c r="CF216" s="75"/>
      <c r="CG216" s="75"/>
      <c r="CH216" s="75"/>
    </row>
    <row r="217" spans="2:86" ht="16.5" customHeight="1">
      <c r="D217" s="16"/>
      <c r="E217" s="183" t="str">
        <f>IF(OR(AP204="Fel i indata",AP205="Fel i indata",AP206="Fel i indata",AP207="Fel i indata",AP208="Fel i indata",AP209="Fel i indata",AP210="Fel i indata",AP211="Fel i indata",AP212="Fel i indata",AP213="Fel i indata",AP214="Fel i indata",AP203="Fel i indata"),"Fel i indata","")</f>
        <v/>
      </c>
      <c r="F217" s="17"/>
      <c r="G217" s="17" t="str">
        <f>IF(E217="Fel i indata","OBS! Se över din indata, energi för hushållssenergi blir negativ efter avdrag för elgolvvärme/utvändig el om mätvärdena ingår i uppmätt hushållsenergi!","")</f>
        <v/>
      </c>
      <c r="M217" s="21"/>
      <c r="T217" s="83"/>
      <c r="V217" s="75"/>
      <c r="W217" s="83"/>
      <c r="Y217" s="75"/>
      <c r="Z217" s="83"/>
      <c r="AC217" s="75"/>
      <c r="AD217" s="75"/>
      <c r="AE217" s="75"/>
      <c r="AF217" s="75"/>
      <c r="AG217" s="75"/>
      <c r="AH217" s="75"/>
      <c r="AI217" s="75"/>
      <c r="AK217" s="33"/>
      <c r="AT217" s="30"/>
      <c r="AU217" s="30"/>
      <c r="AV217" s="30"/>
      <c r="AW217" s="41"/>
      <c r="AX217" s="41"/>
      <c r="AY217" s="41"/>
      <c r="AZ217" s="41"/>
      <c r="BA217" s="41"/>
      <c r="BB217" s="41"/>
      <c r="BC217" s="41"/>
      <c r="BD217" s="41"/>
      <c r="BE217" s="41"/>
      <c r="BF217" s="41"/>
      <c r="BG217" s="41"/>
      <c r="BH217" s="41"/>
      <c r="BI217" s="41"/>
      <c r="BM217" s="100" t="s">
        <v>348</v>
      </c>
      <c r="BN217" s="108" t="e">
        <f>IF('Indata och resultat'!$D$15&gt;0,BO215*1000/('Indata och resultat'!$D$14*'Indata och resultat'!$D$15/100),0)</f>
        <v>#DIV/0!</v>
      </c>
      <c r="BO217" s="82" t="s">
        <v>349</v>
      </c>
      <c r="CF217" s="75"/>
      <c r="CG217" s="75"/>
      <c r="CH217" s="75"/>
    </row>
    <row r="218" spans="2:86" ht="16.5" customHeight="1">
      <c r="B218" s="18" t="s">
        <v>223</v>
      </c>
      <c r="C218" s="16"/>
      <c r="D218" s="16"/>
      <c r="E218" s="92"/>
      <c r="F218" s="17"/>
      <c r="M218" s="21"/>
      <c r="T218" s="80"/>
      <c r="V218" s="77"/>
      <c r="W218" s="84"/>
      <c r="Y218" s="77"/>
      <c r="Z218" s="84"/>
      <c r="AC218" s="77"/>
      <c r="AD218" s="77"/>
      <c r="AE218" s="77"/>
      <c r="AF218" s="77"/>
      <c r="AG218" s="77"/>
      <c r="AH218" s="77"/>
      <c r="AI218" s="77"/>
      <c r="AW218" s="41"/>
      <c r="AX218" s="41"/>
      <c r="AY218" s="41"/>
      <c r="AZ218" s="41"/>
      <c r="BA218" s="41"/>
      <c r="BB218" s="41"/>
      <c r="BC218" s="41"/>
      <c r="BD218" s="41"/>
      <c r="BE218" s="41"/>
      <c r="BF218" s="41"/>
      <c r="BG218" s="41"/>
      <c r="BH218" s="41"/>
      <c r="BI218" s="41"/>
      <c r="BM218" s="100" t="s">
        <v>350</v>
      </c>
      <c r="BN218" s="108">
        <v>30</v>
      </c>
      <c r="BO218" s="75"/>
      <c r="CF218" s="75"/>
      <c r="CG218" s="75"/>
      <c r="CH218" s="75"/>
    </row>
    <row r="219" spans="2:86" ht="16.5" customHeight="1">
      <c r="C219" s="18"/>
      <c r="D219" s="16"/>
      <c r="F219" s="17"/>
      <c r="M219" s="21"/>
      <c r="T219" s="80"/>
      <c r="V219" s="77"/>
      <c r="W219" s="84"/>
      <c r="Y219" s="77"/>
      <c r="Z219" s="84"/>
      <c r="AC219" s="77"/>
      <c r="AD219" s="77"/>
      <c r="AE219" s="77"/>
      <c r="AF219" s="77"/>
      <c r="AG219" s="77"/>
      <c r="AH219" s="77"/>
      <c r="AI219" s="77"/>
      <c r="AT219" s="33"/>
      <c r="AU219" s="33"/>
      <c r="AV219" s="33"/>
      <c r="AW219" s="41"/>
      <c r="AX219" s="41"/>
      <c r="AY219" s="41"/>
      <c r="AZ219" s="41"/>
      <c r="BA219" s="41"/>
      <c r="BB219" s="41"/>
      <c r="BC219" s="41"/>
      <c r="BD219" s="41"/>
      <c r="BE219" s="41"/>
      <c r="BF219" s="41"/>
      <c r="BG219" s="41"/>
      <c r="BH219" s="41"/>
      <c r="BI219" s="41"/>
      <c r="BM219" s="100" t="s">
        <v>351</v>
      </c>
      <c r="BN219" s="108" t="e">
        <f>IF(BN217&gt;0,BN217-BN218,0)</f>
        <v>#DIV/0!</v>
      </c>
      <c r="BO219" s="75"/>
      <c r="CF219" s="75"/>
      <c r="CG219" s="75"/>
      <c r="CH219" s="75"/>
    </row>
    <row r="220" spans="2:86" ht="16.5" customHeight="1">
      <c r="B220" s="15" t="s">
        <v>352</v>
      </c>
      <c r="C220" s="95"/>
      <c r="D220" s="16"/>
      <c r="F220" s="17"/>
      <c r="M220" s="21"/>
      <c r="T220" s="80"/>
      <c r="V220" s="77"/>
      <c r="W220" s="84"/>
      <c r="Y220" s="77"/>
      <c r="Z220" s="84"/>
      <c r="AC220" s="77"/>
      <c r="AD220" s="77"/>
      <c r="AE220" s="77"/>
      <c r="AF220" s="77"/>
      <c r="AG220" s="77"/>
      <c r="AH220" s="77"/>
      <c r="AI220" s="77"/>
      <c r="AT220" s="19"/>
      <c r="AU220" s="19"/>
      <c r="AV220" s="19"/>
      <c r="AW220" s="41"/>
      <c r="AX220" s="41"/>
      <c r="AY220" s="41"/>
      <c r="AZ220" s="41"/>
      <c r="BA220" s="41"/>
      <c r="BB220" s="41"/>
      <c r="BC220" s="41"/>
      <c r="BD220" s="41"/>
      <c r="BE220" s="41"/>
      <c r="BF220" s="41"/>
      <c r="BG220" s="41"/>
      <c r="BH220" s="41"/>
      <c r="BI220" s="41"/>
      <c r="BM220" s="100" t="s">
        <v>353</v>
      </c>
      <c r="BN220" s="106" t="e">
        <f>IF(ABS(BN219)&gt;3,"Ja","Nej")</f>
        <v>#DIV/0!</v>
      </c>
      <c r="CF220" s="75"/>
      <c r="CG220" s="75"/>
      <c r="CH220" s="75"/>
    </row>
    <row r="221" spans="2:86" ht="16.5" customHeight="1">
      <c r="B221" s="15" t="s">
        <v>354</v>
      </c>
      <c r="C221" s="72"/>
      <c r="D221" s="16"/>
      <c r="E221" s="15" t="s">
        <v>48</v>
      </c>
      <c r="F221" s="17"/>
      <c r="M221" s="21"/>
      <c r="T221" s="80"/>
      <c r="V221" s="77"/>
      <c r="W221" s="84"/>
      <c r="Y221" s="77"/>
      <c r="Z221" s="84"/>
      <c r="AC221" s="77"/>
      <c r="AD221" s="77"/>
      <c r="AE221" s="77"/>
      <c r="AF221" s="77"/>
      <c r="AG221" s="77"/>
      <c r="AH221" s="77"/>
      <c r="AI221" s="77"/>
      <c r="AT221" s="41"/>
      <c r="AU221" s="41"/>
      <c r="AV221" s="41"/>
      <c r="AW221" s="41"/>
      <c r="AX221" s="41"/>
      <c r="AY221" s="41"/>
      <c r="AZ221" s="41"/>
      <c r="BA221" s="41"/>
      <c r="BB221" s="41"/>
      <c r="BC221" s="41"/>
      <c r="BD221" s="41"/>
      <c r="BE221" s="41"/>
      <c r="BF221" s="41"/>
      <c r="BG221" s="41"/>
      <c r="BH221" s="41"/>
      <c r="BI221" s="41"/>
      <c r="BM221" s="100" t="s">
        <v>355</v>
      </c>
      <c r="BN221" s="123">
        <f ca="1">$BV$116</f>
        <v>2880</v>
      </c>
      <c r="BO221" s="124"/>
      <c r="CF221" s="75"/>
      <c r="CG221" s="75"/>
      <c r="CH221" s="75"/>
    </row>
    <row r="222" spans="2:86" ht="16.5" customHeight="1">
      <c r="B222" s="29" t="s">
        <v>356</v>
      </c>
      <c r="C222" s="22"/>
      <c r="D222" s="16"/>
      <c r="E222" s="15" t="s">
        <v>232</v>
      </c>
      <c r="F222" s="17"/>
      <c r="M222" s="21"/>
      <c r="T222" s="80"/>
      <c r="V222" s="77"/>
      <c r="W222" s="84"/>
      <c r="Y222" s="77"/>
      <c r="Z222" s="84"/>
      <c r="AC222" s="77"/>
      <c r="AD222" s="77"/>
      <c r="AE222" s="77"/>
      <c r="AF222" s="77"/>
      <c r="AG222" s="77"/>
      <c r="AH222" s="77"/>
      <c r="AI222" s="77"/>
      <c r="AT222" s="41"/>
      <c r="AU222" s="41"/>
      <c r="AV222" s="41"/>
      <c r="AW222" s="41"/>
      <c r="AX222" s="41"/>
      <c r="AY222" s="41"/>
      <c r="AZ222" s="41"/>
      <c r="BA222" s="41"/>
      <c r="BB222" s="41"/>
      <c r="BC222" s="41"/>
      <c r="BD222" s="41"/>
      <c r="BE222" s="41"/>
      <c r="BF222" s="41"/>
      <c r="BG222" s="41"/>
      <c r="BH222" s="41"/>
      <c r="BI222" s="41"/>
      <c r="BM222" s="100" t="s">
        <v>236</v>
      </c>
      <c r="BN222" s="123" t="e">
        <f>IF(BN220="Ja",BN219*0.7*'Indata och resultat'!$D$14*('Indata och resultat'!$D$15/100)*(BN221/8760),0)</f>
        <v>#DIV/0!</v>
      </c>
      <c r="CF222" s="75"/>
      <c r="CG222" s="75"/>
      <c r="CH222" s="75"/>
    </row>
    <row r="223" spans="2:86" ht="16.5" customHeight="1">
      <c r="C223" s="19"/>
      <c r="D223" s="16"/>
      <c r="F223" s="17"/>
      <c r="M223" s="21"/>
      <c r="T223" s="80"/>
      <c r="V223" s="77"/>
      <c r="W223" s="84"/>
      <c r="Y223" s="77"/>
      <c r="Z223" s="84"/>
      <c r="AC223" s="77"/>
      <c r="AD223" s="77"/>
      <c r="AE223" s="77"/>
      <c r="AF223" s="77"/>
      <c r="AG223" s="77"/>
      <c r="AH223" s="77"/>
      <c r="AI223" s="77"/>
      <c r="AT223" s="41"/>
      <c r="AU223" s="41"/>
      <c r="AV223" s="41"/>
      <c r="AW223" s="41"/>
      <c r="AX223" s="41"/>
      <c r="AY223" s="41"/>
      <c r="AZ223" s="41"/>
      <c r="BA223" s="41"/>
      <c r="BB223" s="41"/>
      <c r="BC223" s="41"/>
      <c r="BD223" s="41"/>
      <c r="BE223" s="41"/>
      <c r="BF223" s="41"/>
      <c r="BG223" s="41"/>
      <c r="BH223" s="41"/>
      <c r="BI223" s="41"/>
      <c r="CF223" s="75"/>
      <c r="CG223" s="75"/>
      <c r="CH223" s="75"/>
    </row>
    <row r="224" spans="2:86" ht="16.5" customHeight="1">
      <c r="B224" s="15" t="s">
        <v>352</v>
      </c>
      <c r="C224" s="95"/>
      <c r="D224" s="16"/>
      <c r="F224" s="17"/>
      <c r="M224" s="21"/>
      <c r="T224" s="80"/>
      <c r="V224" s="77"/>
      <c r="W224" s="84"/>
      <c r="Y224" s="77"/>
      <c r="Z224" s="84"/>
      <c r="AC224" s="77"/>
      <c r="AD224" s="77"/>
      <c r="AE224" s="77"/>
      <c r="AF224" s="77"/>
      <c r="AG224" s="77"/>
      <c r="AH224" s="77"/>
      <c r="AI224" s="77"/>
      <c r="AT224" s="41"/>
      <c r="AU224" s="41"/>
      <c r="AV224" s="41"/>
      <c r="AW224" s="41"/>
      <c r="AX224" s="41"/>
      <c r="AY224" s="41"/>
      <c r="AZ224" s="41"/>
      <c r="BA224" s="41"/>
      <c r="BB224" s="41"/>
      <c r="BC224" s="41"/>
      <c r="BD224" s="41"/>
      <c r="BE224" s="41"/>
      <c r="BF224" s="41"/>
      <c r="BG224" s="41"/>
      <c r="BH224" s="41"/>
      <c r="BI224" s="41"/>
      <c r="CF224" s="75"/>
      <c r="CG224" s="75"/>
      <c r="CH224" s="75"/>
    </row>
    <row r="225" spans="2:103" ht="16.5" customHeight="1">
      <c r="B225" s="15" t="s">
        <v>354</v>
      </c>
      <c r="C225" s="72"/>
      <c r="D225" s="16"/>
      <c r="E225" s="15" t="s">
        <v>48</v>
      </c>
      <c r="F225" s="17"/>
      <c r="M225" s="21"/>
      <c r="T225" s="80"/>
      <c r="V225" s="77"/>
      <c r="W225" s="84"/>
      <c r="Y225" s="77"/>
      <c r="Z225" s="84"/>
      <c r="AC225" s="77"/>
      <c r="AD225" s="77"/>
      <c r="AE225" s="77"/>
      <c r="AF225" s="77"/>
      <c r="AG225" s="77"/>
      <c r="AH225" s="77"/>
      <c r="AI225" s="77"/>
      <c r="AT225" s="41"/>
      <c r="AU225" s="41"/>
      <c r="AV225" s="41"/>
      <c r="AW225" s="41"/>
      <c r="AX225" s="41"/>
      <c r="AY225" s="41"/>
      <c r="AZ225" s="41"/>
      <c r="BA225" s="41"/>
      <c r="BB225" s="41"/>
      <c r="BC225" s="41"/>
      <c r="BD225" s="41"/>
      <c r="BE225" s="41"/>
      <c r="BF225" s="41"/>
      <c r="BG225" s="41"/>
      <c r="BH225" s="41"/>
      <c r="BI225" s="41"/>
      <c r="CF225" s="75"/>
      <c r="CG225" s="75"/>
      <c r="CH225" s="75"/>
    </row>
    <row r="226" spans="2:103" ht="16.5" customHeight="1">
      <c r="B226" s="29" t="s">
        <v>356</v>
      </c>
      <c r="C226" s="22"/>
      <c r="D226" s="16"/>
      <c r="E226" s="15" t="s">
        <v>232</v>
      </c>
      <c r="F226" s="17"/>
      <c r="M226" s="21"/>
      <c r="T226" s="80"/>
      <c r="V226" s="77"/>
      <c r="W226" s="84"/>
      <c r="Y226" s="77"/>
      <c r="Z226" s="84"/>
      <c r="AC226" s="77"/>
      <c r="AD226" s="77"/>
      <c r="AE226" s="77"/>
      <c r="AF226" s="77"/>
      <c r="AG226" s="77"/>
      <c r="AH226" s="77"/>
      <c r="AI226" s="77"/>
      <c r="AT226" s="41"/>
      <c r="AU226" s="41"/>
      <c r="AV226" s="41"/>
      <c r="AW226" s="41"/>
      <c r="AX226" s="41"/>
      <c r="AY226" s="41"/>
      <c r="AZ226" s="41"/>
      <c r="BA226" s="41"/>
      <c r="BB226" s="41"/>
      <c r="BC226" s="41"/>
      <c r="BD226" s="41"/>
      <c r="BE226" s="41"/>
      <c r="BF226" s="41"/>
      <c r="BG226" s="41"/>
      <c r="BH226" s="41"/>
      <c r="BI226" s="41"/>
      <c r="BO226" s="74"/>
      <c r="BP226" s="74" t="s">
        <v>357</v>
      </c>
      <c r="BR226" s="74"/>
      <c r="CF226" s="75"/>
      <c r="CG226" s="75"/>
      <c r="CH226" s="75"/>
    </row>
    <row r="227" spans="2:103" ht="16.5" customHeight="1">
      <c r="C227" s="19"/>
      <c r="D227" s="16"/>
      <c r="F227" s="17"/>
      <c r="M227" s="21"/>
      <c r="T227" s="80"/>
      <c r="V227" s="77"/>
      <c r="W227" s="84"/>
      <c r="Y227" s="77"/>
      <c r="Z227" s="84"/>
      <c r="AC227" s="77"/>
      <c r="AD227" s="77"/>
      <c r="AE227" s="77"/>
      <c r="AF227" s="77"/>
      <c r="AG227" s="77"/>
      <c r="AH227" s="77"/>
      <c r="AI227" s="77"/>
      <c r="AN227" s="18" t="s">
        <v>358</v>
      </c>
      <c r="AT227" s="41"/>
      <c r="AU227" s="41"/>
      <c r="AV227" s="41"/>
      <c r="AW227" s="41"/>
      <c r="AX227" s="41"/>
      <c r="AY227" s="41"/>
      <c r="AZ227" s="41"/>
      <c r="BA227" s="41"/>
      <c r="BB227" s="41"/>
      <c r="BC227" s="41"/>
      <c r="BD227" s="41"/>
      <c r="BE227" s="41"/>
      <c r="BF227" s="41"/>
      <c r="BG227" s="41"/>
      <c r="BH227" s="41"/>
      <c r="BI227" s="41"/>
      <c r="CG227" s="143"/>
    </row>
    <row r="228" spans="2:103" ht="16.5" customHeight="1">
      <c r="B228" s="15" t="s">
        <v>352</v>
      </c>
      <c r="C228" s="95"/>
      <c r="D228" s="16"/>
      <c r="F228" s="17"/>
      <c r="M228" s="21"/>
      <c r="T228" s="80"/>
      <c r="V228" s="77"/>
      <c r="W228" s="84"/>
      <c r="Y228" s="77"/>
      <c r="Z228" s="84"/>
      <c r="AC228" s="77"/>
      <c r="AD228" s="77"/>
      <c r="AE228" s="77"/>
      <c r="AF228" s="77"/>
      <c r="AG228" s="77"/>
      <c r="AH228" s="77"/>
      <c r="AI228" s="77"/>
      <c r="AT228" s="41"/>
      <c r="AU228" s="41"/>
      <c r="AV228" s="41"/>
      <c r="AW228" s="41"/>
      <c r="AX228" s="41"/>
      <c r="AY228" s="41"/>
      <c r="AZ228" s="41"/>
      <c r="BA228" s="41"/>
      <c r="BB228" s="41"/>
      <c r="BC228" s="41"/>
      <c r="BD228" s="41"/>
      <c r="BE228" s="41"/>
      <c r="BF228" s="41"/>
      <c r="BG228" s="41"/>
      <c r="BH228" s="41"/>
      <c r="BI228" s="41"/>
    </row>
    <row r="229" spans="2:103" ht="16.5" customHeight="1">
      <c r="B229" s="15" t="s">
        <v>354</v>
      </c>
      <c r="C229" s="72"/>
      <c r="D229" s="16"/>
      <c r="E229" s="15" t="s">
        <v>48</v>
      </c>
      <c r="F229" s="17"/>
      <c r="M229" s="21"/>
      <c r="T229" s="80"/>
      <c r="V229" s="77"/>
      <c r="W229" s="84"/>
      <c r="Y229" s="77"/>
      <c r="Z229" s="84"/>
      <c r="AC229" s="77"/>
      <c r="AD229" s="77"/>
      <c r="AE229" s="77"/>
      <c r="AF229" s="77"/>
      <c r="AG229" s="77"/>
      <c r="AH229" s="77"/>
      <c r="AI229" s="77"/>
      <c r="AT229" s="41"/>
      <c r="AU229" s="41"/>
      <c r="AV229" s="41"/>
      <c r="AW229" s="41"/>
      <c r="AX229" s="41"/>
      <c r="AY229" s="41"/>
      <c r="AZ229" s="41"/>
      <c r="BA229" s="41"/>
      <c r="BB229" s="41"/>
      <c r="BC229" s="41"/>
      <c r="BD229" s="41"/>
      <c r="BE229" s="41"/>
      <c r="BF229" s="41"/>
      <c r="BG229" s="41"/>
      <c r="BH229" s="41"/>
      <c r="BI229" s="41"/>
    </row>
    <row r="230" spans="2:103" ht="16.5" customHeight="1">
      <c r="B230" s="29" t="s">
        <v>356</v>
      </c>
      <c r="C230" s="22"/>
      <c r="D230" s="16"/>
      <c r="E230" s="15" t="s">
        <v>232</v>
      </c>
      <c r="F230" s="17"/>
      <c r="M230" s="21"/>
      <c r="T230" s="81"/>
      <c r="W230" s="81"/>
      <c r="Z230" s="81"/>
      <c r="AM230" s="59" t="s">
        <v>359</v>
      </c>
      <c r="AQ230" s="60" t="s">
        <v>360</v>
      </c>
      <c r="AR230" s="178"/>
      <c r="AT230" s="41"/>
      <c r="AU230" s="41"/>
      <c r="AV230" s="41"/>
      <c r="AW230" s="41"/>
      <c r="AX230" s="41"/>
      <c r="AY230" s="41"/>
      <c r="AZ230" s="41"/>
      <c r="BA230" s="41"/>
      <c r="BB230" s="41"/>
      <c r="BC230" s="41"/>
      <c r="BD230" s="41"/>
      <c r="BE230" s="41"/>
      <c r="BF230" s="41"/>
      <c r="BG230" s="41"/>
      <c r="BH230" s="41"/>
      <c r="BI230" s="41"/>
      <c r="BN230" s="127" t="s">
        <v>361</v>
      </c>
      <c r="BS230" s="127" t="s">
        <v>362</v>
      </c>
    </row>
    <row r="231" spans="2:103" ht="16.5" customHeight="1">
      <c r="D231" s="16"/>
      <c r="F231" s="17"/>
      <c r="M231" s="21"/>
      <c r="AT231" s="41"/>
      <c r="AU231" s="41"/>
      <c r="AV231" s="41"/>
    </row>
    <row r="232" spans="2:103" ht="16.5" customHeight="1">
      <c r="B232" s="15" t="s">
        <v>363</v>
      </c>
      <c r="C232" s="24">
        <f>IF('Indata och resultat'!$D$14&gt;0,('Indata och resultat'!$D$14*C221/100*C222+'Indata och resultat'!$D$14*C225/100*C226+'Indata och resultat'!$D$14*C229/100*C230)/'Indata och resultat'!$D$14,0)</f>
        <v>0</v>
      </c>
      <c r="D232" s="16"/>
      <c r="E232" s="15" t="s">
        <v>232</v>
      </c>
      <c r="F232" s="17"/>
      <c r="M232" s="21"/>
      <c r="AM232" s="61" t="s">
        <v>364</v>
      </c>
      <c r="AN232" s="62">
        <f>AN234+AN236+AN237+AN238</f>
        <v>0</v>
      </c>
      <c r="AQ232" s="63" t="s">
        <v>364</v>
      </c>
      <c r="AR232" s="62" t="e">
        <f>AR234+AR236+AR237+AR238</f>
        <v>#DIV/0!</v>
      </c>
      <c r="AT232" s="41"/>
      <c r="AU232" s="41"/>
      <c r="AV232" s="41"/>
      <c r="BN232" s="128" t="s">
        <v>364</v>
      </c>
      <c r="BO232" s="108">
        <f ca="1">BO234+BO236+BO237+BO238</f>
        <v>0</v>
      </c>
      <c r="BS232" s="128" t="s">
        <v>364</v>
      </c>
      <c r="BT232" s="108" t="e">
        <f ca="1">BT234+BT236+BT237+BT238</f>
        <v>#DIV/0!</v>
      </c>
    </row>
    <row r="233" spans="2:103" ht="10.5" customHeight="1">
      <c r="D233" s="16"/>
      <c r="F233" s="17"/>
      <c r="M233" s="21"/>
      <c r="AM233" s="65" t="s">
        <v>88</v>
      </c>
      <c r="AN233" s="66"/>
      <c r="AQ233" s="65" t="s">
        <v>88</v>
      </c>
      <c r="AR233" s="66"/>
      <c r="AT233" s="41"/>
      <c r="AU233" s="41"/>
      <c r="AV233" s="41"/>
      <c r="BN233" s="129" t="s">
        <v>88</v>
      </c>
      <c r="BO233" s="130"/>
      <c r="BS233" s="129" t="s">
        <v>88</v>
      </c>
      <c r="BT233" s="131"/>
    </row>
    <row r="234" spans="2:103" ht="16.5" customHeight="1">
      <c r="B234" s="29" t="s">
        <v>365</v>
      </c>
      <c r="C234" s="190">
        <f>IF('Indata och resultat'!$D$15&gt;0,IF('Indata och resultat'!$D$21="JA",22,21),"")</f>
        <v>21</v>
      </c>
      <c r="D234" s="16"/>
      <c r="E234" s="15" t="s">
        <v>232</v>
      </c>
      <c r="F234" s="17"/>
      <c r="M234" s="21"/>
      <c r="AM234" s="67" t="s">
        <v>89</v>
      </c>
      <c r="AN234" s="62">
        <f>$AZ$122+$AR$176</f>
        <v>0</v>
      </c>
      <c r="AQ234" s="33" t="s">
        <v>89</v>
      </c>
      <c r="AR234" s="62" t="e">
        <f>AN234*1000/'Indata och resultat'!$D$14</f>
        <v>#DIV/0!</v>
      </c>
      <c r="AT234" s="41"/>
      <c r="AU234" s="41"/>
      <c r="AV234" s="41"/>
      <c r="BN234" s="100" t="s">
        <v>89</v>
      </c>
      <c r="BO234" s="108">
        <f ca="1">$DM$128</f>
        <v>0</v>
      </c>
      <c r="BS234" s="100" t="s">
        <v>89</v>
      </c>
      <c r="BT234" s="108" t="e">
        <f ca="1">BO234*1000/'Indata och resultat'!$D$14</f>
        <v>#DIV/0!</v>
      </c>
    </row>
    <row r="235" spans="2:103" ht="6" hidden="1" customHeight="1">
      <c r="B235" s="29"/>
      <c r="C235" s="29"/>
      <c r="D235" s="29"/>
      <c r="E235" s="29"/>
      <c r="F235" s="29"/>
      <c r="M235" s="21"/>
      <c r="AM235" s="67"/>
      <c r="AN235" s="62"/>
      <c r="AQ235" s="33"/>
      <c r="AR235" s="62"/>
      <c r="AT235" s="41"/>
      <c r="AU235" s="41"/>
      <c r="AV235" s="41"/>
      <c r="BN235" s="100"/>
      <c r="BO235" s="108"/>
      <c r="BS235" s="100"/>
      <c r="BT235" s="108"/>
    </row>
    <row r="236" spans="2:103" ht="18" customHeight="1">
      <c r="B236" s="29" t="s">
        <v>366</v>
      </c>
      <c r="C236" s="72">
        <v>21</v>
      </c>
      <c r="D236" s="16"/>
      <c r="E236" s="15" t="s">
        <v>232</v>
      </c>
      <c r="F236" s="17"/>
      <c r="M236" s="21"/>
      <c r="AL236" s="18"/>
      <c r="AM236" s="67" t="s">
        <v>90</v>
      </c>
      <c r="AN236" s="62">
        <f>$AQ$144</f>
        <v>0</v>
      </c>
      <c r="AQ236" s="67" t="s">
        <v>90</v>
      </c>
      <c r="AR236" s="62" t="e">
        <f>AN236*1000/'Indata och resultat'!$D$14</f>
        <v>#DIV/0!</v>
      </c>
      <c r="AS236" s="18"/>
      <c r="AT236" s="18"/>
      <c r="AU236" s="18"/>
      <c r="AV236" s="18"/>
      <c r="AW236" s="18"/>
      <c r="AX236" s="18"/>
      <c r="AY236" s="18"/>
      <c r="AZ236" s="18"/>
      <c r="BA236" s="18"/>
      <c r="BB236" s="18"/>
      <c r="BC236" s="18"/>
      <c r="BD236" s="18"/>
      <c r="BE236" s="18"/>
      <c r="BF236" s="18"/>
      <c r="BG236" s="18"/>
      <c r="BH236" s="18"/>
      <c r="BI236" s="18"/>
      <c r="BN236" s="132" t="s">
        <v>90</v>
      </c>
      <c r="BO236" s="108">
        <f>$BQ$144</f>
        <v>0</v>
      </c>
      <c r="BS236" s="132" t="s">
        <v>90</v>
      </c>
      <c r="BT236" s="108" t="e">
        <f>BO236*1000/'Indata och resultat'!$D$14</f>
        <v>#DIV/0!</v>
      </c>
    </row>
    <row r="237" spans="2:103" ht="16.5" customHeight="1">
      <c r="C237" s="17" t="str">
        <f>IF(C221="","",(IF(OR((C221+C225+C229)&lt;100,(C221+C225+C229)&gt;100),"OBS! Summan av areaandel av Atemp i % ska vara 100%!","")))</f>
        <v/>
      </c>
      <c r="D237" s="16"/>
      <c r="F237" s="17"/>
      <c r="M237" s="21"/>
      <c r="T237" s="75"/>
      <c r="U237" s="75"/>
      <c r="V237" s="75"/>
      <c r="W237" s="75"/>
      <c r="AK237" s="49"/>
      <c r="AM237" s="67" t="s">
        <v>91</v>
      </c>
      <c r="AN237" s="62">
        <f>$AN$160</f>
        <v>0</v>
      </c>
      <c r="AQ237" s="67" t="s">
        <v>91</v>
      </c>
      <c r="AR237" s="62" t="e">
        <f>AN237*1000/'Indata och resultat'!$D$14</f>
        <v>#DIV/0!</v>
      </c>
      <c r="BN237" s="132" t="s">
        <v>91</v>
      </c>
      <c r="BO237" s="108">
        <f>$BN$167</f>
        <v>0</v>
      </c>
      <c r="BS237" s="132" t="s">
        <v>91</v>
      </c>
      <c r="BT237" s="108" t="e">
        <f>BO237*1000/'Indata och resultat'!$D$14</f>
        <v>#DIV/0!</v>
      </c>
    </row>
    <row r="238" spans="2:103" ht="16.5" customHeight="1">
      <c r="C238" s="17" t="str">
        <f>IF(C222="","",(IF(C232&lt;10,"OBS! Se över din indata, genomsnittlig inomhustemperatur kan inte vara lägre än 10 grader!","")))</f>
        <v/>
      </c>
      <c r="D238" s="16"/>
      <c r="F238" s="17"/>
      <c r="M238" s="21"/>
      <c r="T238" s="74"/>
      <c r="U238" s="74"/>
      <c r="V238" s="74"/>
      <c r="W238" s="74"/>
      <c r="X238" s="74"/>
      <c r="Y238" s="74"/>
      <c r="Z238" s="74"/>
      <c r="AC238" s="74"/>
      <c r="AM238" s="67" t="s">
        <v>92</v>
      </c>
      <c r="AN238" s="62">
        <f>$AO$177</f>
        <v>0</v>
      </c>
      <c r="AQ238" s="67" t="s">
        <v>92</v>
      </c>
      <c r="AR238" s="62" t="e">
        <f>AN238*1000/'Indata och resultat'!$D$14</f>
        <v>#DIV/0!</v>
      </c>
      <c r="BN238" s="132" t="s">
        <v>92</v>
      </c>
      <c r="BO238" s="108">
        <f>$BO$191</f>
        <v>0</v>
      </c>
      <c r="BS238" s="132" t="s">
        <v>92</v>
      </c>
      <c r="BT238" s="108" t="e">
        <f>BO238*1000/'Indata och resultat'!$D$14</f>
        <v>#DIV/0!</v>
      </c>
      <c r="CR238" s="82"/>
      <c r="CS238" s="82"/>
      <c r="CT238" s="82"/>
      <c r="CU238" s="82"/>
      <c r="CV238" s="82"/>
      <c r="CX238" s="82"/>
      <c r="CY238" s="82"/>
    </row>
    <row r="239" spans="2:103" ht="16.5" customHeight="1">
      <c r="D239" s="16"/>
      <c r="F239" s="17"/>
      <c r="M239" s="21"/>
      <c r="T239" s="93"/>
      <c r="W239" s="93"/>
      <c r="Z239" s="93"/>
      <c r="AC239" s="93"/>
      <c r="AH239" s="75"/>
      <c r="AI239" s="75"/>
      <c r="BO239" s="103"/>
      <c r="BT239" s="75"/>
      <c r="CR239" s="75"/>
      <c r="CS239" s="75"/>
      <c r="CT239" s="75"/>
      <c r="CU239" s="75"/>
      <c r="CV239" s="75"/>
      <c r="CX239" s="75"/>
      <c r="CY239" s="75"/>
    </row>
    <row r="240" spans="2:103" ht="16.5" customHeight="1">
      <c r="D240" s="16"/>
      <c r="F240" s="17"/>
      <c r="M240" s="21"/>
      <c r="T240" s="93"/>
      <c r="V240" s="82"/>
      <c r="W240" s="93"/>
      <c r="Y240" s="82"/>
      <c r="Z240" s="93"/>
      <c r="AC240" s="93"/>
      <c r="AH240" s="75"/>
      <c r="AI240" s="75"/>
      <c r="AJ240" s="82"/>
      <c r="AW240" s="19"/>
      <c r="AX240" s="19"/>
      <c r="AY240" s="19"/>
      <c r="AZ240" s="19"/>
      <c r="BA240" s="19"/>
      <c r="BB240" s="19"/>
      <c r="BC240" s="19"/>
      <c r="BD240" s="19"/>
      <c r="BE240" s="19"/>
      <c r="BF240" s="19"/>
      <c r="BG240" s="19"/>
      <c r="BH240" s="19"/>
      <c r="BI240" s="19"/>
      <c r="BO240" s="103"/>
      <c r="BT240" s="75"/>
      <c r="CR240" s="75"/>
      <c r="CS240" s="75"/>
      <c r="CT240" s="75"/>
      <c r="CU240" s="75"/>
      <c r="CV240" s="75"/>
      <c r="CX240" s="75"/>
      <c r="CY240" s="75"/>
    </row>
    <row r="241" spans="4:77" ht="16.5" customHeight="1">
      <c r="D241" s="16"/>
      <c r="F241" s="17"/>
      <c r="M241" s="21"/>
      <c r="T241" s="74"/>
      <c r="V241" s="82"/>
      <c r="W241" s="74"/>
      <c r="Y241" s="82"/>
      <c r="Z241" s="74"/>
      <c r="AC241" s="74"/>
      <c r="AH241" s="75"/>
      <c r="AI241" s="75"/>
      <c r="AJ241" s="82"/>
      <c r="AW241" s="19"/>
      <c r="AX241" s="19"/>
      <c r="AY241" s="19"/>
      <c r="AZ241" s="19"/>
      <c r="BA241" s="19"/>
      <c r="BB241" s="19"/>
      <c r="BC241" s="19"/>
      <c r="BD241" s="19"/>
      <c r="BE241" s="19"/>
      <c r="BF241" s="19"/>
      <c r="BG241" s="19"/>
      <c r="BH241" s="19"/>
      <c r="BI241" s="19"/>
      <c r="BN241" s="125" t="s">
        <v>367</v>
      </c>
      <c r="BO241" s="108">
        <f ca="1">$DM$130+$BQ$145+$BN$168+$BO$192</f>
        <v>0</v>
      </c>
      <c r="BS241" s="125" t="s">
        <v>368</v>
      </c>
      <c r="BT241" s="108" t="e">
        <f ca="1">BO241*1000/'Indata och resultat'!$D$14</f>
        <v>#DIV/0!</v>
      </c>
    </row>
    <row r="242" spans="4:77" ht="16.5" customHeight="1">
      <c r="D242" s="16"/>
      <c r="F242" s="17"/>
      <c r="M242" s="21"/>
      <c r="T242" s="85"/>
      <c r="V242" s="79"/>
      <c r="W242" s="85"/>
      <c r="Y242" s="79"/>
      <c r="Z242" s="85"/>
      <c r="AC242" s="85"/>
      <c r="AH242" s="79"/>
      <c r="AI242" s="79"/>
      <c r="AJ242" s="79"/>
      <c r="AW242" s="35"/>
      <c r="AX242" s="35"/>
      <c r="AY242" s="35"/>
      <c r="AZ242" s="35"/>
      <c r="BA242" s="35"/>
      <c r="BB242" s="35"/>
      <c r="BC242" s="35"/>
      <c r="BD242" s="35"/>
      <c r="BE242" s="35"/>
      <c r="BF242" s="35"/>
      <c r="BG242" s="35"/>
      <c r="BH242" s="35"/>
      <c r="BI242" s="35"/>
      <c r="BN242" s="125" t="s">
        <v>369</v>
      </c>
      <c r="BO242" s="108">
        <f ca="1">$DM$131+$BQ$146+$BN$169+$BO$193</f>
        <v>0</v>
      </c>
      <c r="BS242" s="125" t="s">
        <v>370</v>
      </c>
      <c r="BT242" s="108" t="e">
        <f ca="1">BO242*1000/'Indata och resultat'!$D$14</f>
        <v>#DIV/0!</v>
      </c>
    </row>
    <row r="243" spans="4:77" ht="16.5" customHeight="1">
      <c r="D243" s="16"/>
      <c r="F243" s="17"/>
      <c r="M243" s="21"/>
      <c r="T243" s="83"/>
      <c r="V243" s="75"/>
      <c r="Y243" s="75"/>
      <c r="AH243" s="75"/>
      <c r="AI243" s="75"/>
      <c r="AJ243" s="75"/>
      <c r="AW243" s="35"/>
      <c r="AX243" s="35"/>
      <c r="AY243" s="35"/>
      <c r="AZ243" s="35"/>
      <c r="BA243" s="35"/>
      <c r="BB243" s="35"/>
      <c r="BC243" s="35"/>
      <c r="BD243" s="35"/>
      <c r="BE243" s="35"/>
      <c r="BF243" s="35"/>
      <c r="BG243" s="35"/>
      <c r="BH243" s="35"/>
      <c r="BI243" s="35"/>
    </row>
    <row r="244" spans="4:77" ht="16.5" customHeight="1">
      <c r="D244" s="16"/>
      <c r="F244" s="17"/>
      <c r="M244" s="21"/>
      <c r="T244" s="80"/>
      <c r="V244" s="77"/>
      <c r="Y244" s="77"/>
      <c r="AH244" s="191"/>
      <c r="AI244" s="191"/>
      <c r="AJ244" s="77"/>
      <c r="AW244" s="35"/>
      <c r="AX244" s="35"/>
      <c r="AY244" s="35"/>
      <c r="AZ244" s="35"/>
      <c r="BA244" s="35"/>
      <c r="BB244" s="35"/>
      <c r="BC244" s="35"/>
      <c r="BD244" s="35"/>
      <c r="BE244" s="35"/>
      <c r="BF244" s="35"/>
      <c r="BG244" s="35"/>
      <c r="BH244" s="35"/>
      <c r="BI244" s="35"/>
    </row>
    <row r="245" spans="4:77" ht="16.5" customHeight="1">
      <c r="D245" s="16"/>
      <c r="F245" s="17"/>
      <c r="M245" s="21"/>
      <c r="T245" s="80"/>
      <c r="V245" s="77"/>
      <c r="Y245" s="77"/>
      <c r="AH245" s="191"/>
      <c r="AI245" s="191"/>
      <c r="AJ245" s="77"/>
      <c r="AW245" s="35"/>
      <c r="AX245" s="35"/>
      <c r="AY245" s="35"/>
      <c r="AZ245" s="35"/>
      <c r="BA245" s="35"/>
      <c r="BB245" s="35"/>
      <c r="BC245" s="35"/>
      <c r="BD245" s="35"/>
      <c r="BE245" s="35"/>
      <c r="BF245" s="35"/>
      <c r="BG245" s="35"/>
      <c r="BH245" s="35"/>
      <c r="BI245" s="35"/>
    </row>
    <row r="246" spans="4:77" ht="16.5" customHeight="1">
      <c r="D246" s="16"/>
      <c r="F246" s="17"/>
      <c r="M246" s="19"/>
      <c r="O246" s="19"/>
      <c r="Q246" s="19"/>
      <c r="S246" s="53"/>
      <c r="T246" s="80"/>
      <c r="V246" s="77"/>
      <c r="Y246" s="77"/>
      <c r="AH246" s="191"/>
      <c r="AI246" s="191"/>
      <c r="AJ246" s="77"/>
      <c r="AW246" s="35"/>
      <c r="AX246" s="35"/>
      <c r="AY246" s="35"/>
      <c r="AZ246" s="35"/>
      <c r="BA246" s="35"/>
      <c r="BB246" s="35"/>
      <c r="BC246" s="35"/>
      <c r="BD246" s="35"/>
      <c r="BE246" s="35"/>
      <c r="BF246" s="35"/>
      <c r="BG246" s="35"/>
      <c r="BH246" s="35"/>
      <c r="BI246" s="35"/>
    </row>
    <row r="247" spans="4:77" ht="16.5" customHeight="1">
      <c r="D247" s="16"/>
      <c r="F247" s="17"/>
      <c r="M247" s="19"/>
      <c r="O247" s="19"/>
      <c r="Q247" s="19"/>
      <c r="S247" s="53"/>
      <c r="T247" s="80"/>
      <c r="V247" s="77"/>
      <c r="Y247" s="77"/>
      <c r="AH247" s="191"/>
      <c r="AI247" s="191"/>
      <c r="AJ247" s="77"/>
      <c r="AW247" s="35"/>
      <c r="AX247" s="35"/>
      <c r="AY247" s="35"/>
      <c r="AZ247" s="35"/>
      <c r="BA247" s="35"/>
      <c r="BB247" s="35"/>
      <c r="BC247" s="35"/>
      <c r="BD247" s="35"/>
      <c r="BE247" s="35"/>
      <c r="BF247" s="35"/>
      <c r="BG247" s="35"/>
      <c r="BH247" s="35"/>
      <c r="BI247" s="35"/>
    </row>
    <row r="248" spans="4:77" ht="16.5" customHeight="1">
      <c r="D248" s="16"/>
      <c r="F248" s="17"/>
      <c r="M248" s="19"/>
      <c r="O248" s="19"/>
      <c r="Q248" s="19"/>
      <c r="S248" s="53"/>
      <c r="T248" s="80"/>
      <c r="V248" s="77"/>
      <c r="Y248" s="77"/>
      <c r="AH248" s="191"/>
      <c r="AI248" s="191"/>
      <c r="AJ248" s="77"/>
      <c r="AW248" s="35"/>
      <c r="AX248" s="35"/>
      <c r="AY248" s="35"/>
      <c r="AZ248" s="35"/>
      <c r="BA248" s="35"/>
      <c r="BB248" s="35"/>
      <c r="BC248" s="35"/>
      <c r="BD248" s="35"/>
      <c r="BE248" s="35"/>
      <c r="BF248" s="35"/>
      <c r="BG248" s="35"/>
      <c r="BH248" s="35"/>
      <c r="BI248" s="35"/>
    </row>
    <row r="249" spans="4:77" ht="16.5" customHeight="1">
      <c r="D249" s="16"/>
      <c r="F249" s="17"/>
      <c r="M249" s="19"/>
      <c r="O249" s="19"/>
      <c r="Q249" s="19"/>
      <c r="S249" s="53"/>
      <c r="T249" s="80"/>
      <c r="V249" s="77"/>
      <c r="Y249" s="77"/>
      <c r="AH249" s="191"/>
      <c r="AI249" s="191"/>
      <c r="AJ249" s="77"/>
      <c r="AW249" s="35"/>
      <c r="AX249" s="35"/>
      <c r="AY249" s="35"/>
      <c r="AZ249" s="35"/>
      <c r="BA249" s="35"/>
      <c r="BB249" s="35"/>
      <c r="BC249" s="35"/>
      <c r="BD249" s="35"/>
      <c r="BE249" s="35"/>
      <c r="BF249" s="35"/>
      <c r="BG249" s="35"/>
      <c r="BH249" s="35"/>
      <c r="BI249" s="35"/>
    </row>
    <row r="250" spans="4:77" ht="16.5" customHeight="1">
      <c r="D250" s="16"/>
      <c r="F250" s="17"/>
      <c r="M250" s="19"/>
      <c r="O250" s="19"/>
      <c r="Q250" s="19"/>
      <c r="S250" s="53"/>
      <c r="T250" s="80"/>
      <c r="V250" s="77"/>
      <c r="Y250" s="77"/>
      <c r="AH250" s="191"/>
      <c r="AI250" s="191"/>
      <c r="AJ250" s="77"/>
      <c r="AW250" s="35"/>
      <c r="AX250" s="35"/>
      <c r="AY250" s="35"/>
      <c r="AZ250" s="35"/>
      <c r="BA250" s="35"/>
      <c r="BB250" s="35"/>
      <c r="BC250" s="35"/>
      <c r="BD250" s="35"/>
      <c r="BE250" s="35"/>
      <c r="BF250" s="35"/>
      <c r="BG250" s="35"/>
      <c r="BH250" s="35"/>
      <c r="BI250" s="35"/>
    </row>
    <row r="251" spans="4:77" ht="16.5" customHeight="1">
      <c r="D251" s="16"/>
      <c r="F251" s="17"/>
      <c r="M251" s="19"/>
      <c r="O251" s="19"/>
      <c r="Q251" s="19"/>
      <c r="S251" s="53"/>
      <c r="T251" s="80"/>
      <c r="V251" s="77"/>
      <c r="Y251" s="77"/>
      <c r="AH251" s="191"/>
      <c r="AI251" s="191"/>
      <c r="AJ251" s="77"/>
      <c r="AW251" s="35"/>
      <c r="AX251" s="35"/>
      <c r="AY251" s="35"/>
      <c r="AZ251" s="35"/>
      <c r="BA251" s="35"/>
      <c r="BB251" s="35"/>
      <c r="BC251" s="35"/>
      <c r="BD251" s="35"/>
      <c r="BE251" s="35"/>
      <c r="BF251" s="35"/>
      <c r="BG251" s="35"/>
      <c r="BH251" s="35"/>
      <c r="BI251" s="35"/>
    </row>
    <row r="252" spans="4:77" ht="16.5" customHeight="1">
      <c r="D252" s="16"/>
      <c r="F252" s="17"/>
      <c r="M252" s="19"/>
      <c r="O252" s="19"/>
      <c r="Q252" s="19"/>
      <c r="S252" s="53"/>
      <c r="T252" s="80"/>
      <c r="V252" s="77"/>
      <c r="Y252" s="77"/>
      <c r="AH252" s="191"/>
      <c r="AI252" s="191"/>
      <c r="AJ252" s="77"/>
      <c r="AW252" s="35"/>
      <c r="AX252" s="35"/>
      <c r="AY252" s="35"/>
      <c r="AZ252" s="35"/>
      <c r="BA252" s="35"/>
      <c r="BB252" s="35"/>
      <c r="BC252" s="35"/>
      <c r="BD252" s="35"/>
      <c r="BE252" s="35"/>
      <c r="BF252" s="35"/>
      <c r="BG252" s="35"/>
      <c r="BH252" s="35"/>
      <c r="BI252" s="35"/>
    </row>
    <row r="253" spans="4:77" ht="16.5" customHeight="1">
      <c r="D253" s="16"/>
      <c r="F253" s="17"/>
      <c r="M253" s="19"/>
      <c r="O253" s="19"/>
      <c r="Q253" s="19"/>
      <c r="S253" s="53"/>
      <c r="T253" s="80"/>
      <c r="V253" s="77"/>
      <c r="Y253" s="77"/>
      <c r="AH253" s="191"/>
      <c r="AI253" s="191"/>
      <c r="AJ253" s="77"/>
      <c r="AW253" s="35"/>
      <c r="AX253" s="35"/>
      <c r="AY253" s="35"/>
      <c r="AZ253" s="35"/>
      <c r="BA253" s="35"/>
      <c r="BB253" s="35"/>
      <c r="BC253" s="35"/>
      <c r="BD253" s="35"/>
      <c r="BE253" s="35"/>
      <c r="BF253" s="35"/>
      <c r="BG253" s="35"/>
      <c r="BH253" s="35"/>
      <c r="BI253" s="35"/>
    </row>
    <row r="254" spans="4:77" ht="16.5" customHeight="1">
      <c r="D254" s="16"/>
      <c r="F254" s="17"/>
      <c r="M254" s="19"/>
      <c r="O254" s="19"/>
      <c r="Q254" s="19"/>
      <c r="S254" s="53"/>
      <c r="T254" s="80"/>
      <c r="V254" s="77"/>
      <c r="Y254" s="77"/>
      <c r="AH254" s="191"/>
      <c r="AI254" s="191"/>
      <c r="AJ254" s="77"/>
      <c r="AW254" s="35"/>
      <c r="AX254" s="35"/>
      <c r="AY254" s="35"/>
      <c r="AZ254" s="35"/>
      <c r="BA254" s="35"/>
      <c r="BB254" s="35"/>
      <c r="BC254" s="35"/>
      <c r="BD254" s="35"/>
      <c r="BE254" s="35"/>
      <c r="BF254" s="35"/>
      <c r="BG254" s="35"/>
      <c r="BH254" s="35"/>
      <c r="BI254" s="35"/>
      <c r="BR254" s="77"/>
      <c r="BS254" s="77"/>
      <c r="BT254" s="77"/>
      <c r="BU254" s="77"/>
      <c r="BW254" s="75"/>
      <c r="BX254" s="75"/>
      <c r="BY254" s="75"/>
    </row>
    <row r="255" spans="4:77" ht="15.6">
      <c r="D255" s="16"/>
      <c r="F255" s="17"/>
      <c r="M255" s="19"/>
      <c r="O255" s="19"/>
      <c r="Q255" s="19"/>
      <c r="S255" s="53"/>
      <c r="T255" s="80"/>
      <c r="V255" s="77"/>
      <c r="Y255" s="77"/>
      <c r="AH255" s="191"/>
      <c r="AI255" s="191"/>
      <c r="AJ255" s="77"/>
    </row>
    <row r="256" spans="4:77" ht="15.6">
      <c r="D256" s="16"/>
      <c r="F256" s="17"/>
      <c r="M256" s="19"/>
      <c r="O256" s="19"/>
      <c r="Q256" s="19"/>
      <c r="S256" s="53"/>
      <c r="T256" s="81"/>
      <c r="AH256" s="81"/>
      <c r="AI256" s="81"/>
      <c r="BR256" s="75"/>
      <c r="BS256" s="75"/>
      <c r="BT256" s="75"/>
      <c r="BU256" s="75"/>
      <c r="BV256" s="75"/>
    </row>
    <row r="257" spans="4:85" ht="21.75" customHeight="1">
      <c r="D257" s="16"/>
      <c r="F257" s="17"/>
      <c r="M257" s="19"/>
      <c r="O257" s="19"/>
      <c r="Q257" s="19"/>
      <c r="S257" s="53"/>
      <c r="T257" s="81"/>
      <c r="U257" s="81"/>
      <c r="W257" s="81"/>
      <c r="X257" s="81"/>
      <c r="Z257" s="81"/>
      <c r="AA257" s="81"/>
      <c r="AC257" s="81"/>
      <c r="AD257" s="81"/>
      <c r="AF257" s="81"/>
      <c r="AG257" s="81"/>
      <c r="AH257" s="81"/>
      <c r="AI257" s="81"/>
      <c r="BR257" s="75"/>
      <c r="BS257" s="75"/>
      <c r="BT257" s="75"/>
      <c r="BU257" s="75"/>
      <c r="BV257" s="75"/>
    </row>
    <row r="258" spans="4:85" ht="15.6">
      <c r="D258" s="16"/>
      <c r="F258" s="17"/>
      <c r="M258" s="19"/>
      <c r="O258" s="19"/>
      <c r="Q258" s="19"/>
      <c r="S258" s="53"/>
    </row>
    <row r="259" spans="4:85" ht="16.5" customHeight="1">
      <c r="D259" s="16"/>
      <c r="F259" s="17"/>
      <c r="M259" s="19"/>
      <c r="O259" s="19"/>
      <c r="Q259" s="19"/>
      <c r="S259" s="53"/>
      <c r="U259" s="75"/>
      <c r="V259" s="75"/>
      <c r="W259" s="75"/>
    </row>
    <row r="260" spans="4:85" ht="16.5" customHeight="1">
      <c r="D260" s="16"/>
      <c r="F260" s="17"/>
      <c r="M260" s="19"/>
      <c r="O260" s="19"/>
      <c r="Q260" s="19"/>
      <c r="S260" s="53"/>
      <c r="T260" s="75"/>
      <c r="U260" s="75"/>
      <c r="V260" s="75"/>
      <c r="W260" s="75"/>
    </row>
    <row r="261" spans="4:85" ht="16.5" customHeight="1">
      <c r="D261" s="16"/>
      <c r="F261" s="17"/>
      <c r="M261" s="19"/>
      <c r="O261" s="19"/>
      <c r="Q261" s="19"/>
      <c r="S261" s="53"/>
    </row>
    <row r="262" spans="4:85" ht="16.5" customHeight="1">
      <c r="D262" s="16"/>
      <c r="F262" s="17"/>
      <c r="M262" s="19"/>
      <c r="O262" s="19"/>
      <c r="Q262" s="19"/>
      <c r="S262" s="53"/>
    </row>
    <row r="263" spans="4:85" ht="15.6">
      <c r="D263" s="16"/>
      <c r="F263" s="17"/>
      <c r="M263" s="19"/>
      <c r="O263" s="19"/>
      <c r="Q263" s="19"/>
      <c r="S263" s="53"/>
    </row>
    <row r="264" spans="4:85" ht="15.6">
      <c r="D264" s="16"/>
      <c r="F264" s="17"/>
      <c r="M264" s="19"/>
      <c r="O264" s="19"/>
      <c r="Q264" s="19"/>
      <c r="S264" s="53"/>
    </row>
    <row r="265" spans="4:85" ht="15.6">
      <c r="D265" s="16"/>
      <c r="F265" s="17"/>
      <c r="M265" s="19"/>
      <c r="O265" s="19"/>
      <c r="Q265" s="19"/>
      <c r="S265" s="53"/>
      <c r="T265" s="75"/>
      <c r="U265" s="75"/>
      <c r="V265" s="75"/>
      <c r="W265" s="75"/>
    </row>
    <row r="266" spans="4:85" ht="15.6">
      <c r="D266" s="16"/>
      <c r="F266" s="17"/>
      <c r="M266" s="19"/>
      <c r="O266" s="19"/>
      <c r="Q266" s="19"/>
      <c r="S266" s="53"/>
      <c r="T266" s="75"/>
      <c r="U266" s="75"/>
      <c r="V266" s="75"/>
      <c r="W266" s="75"/>
    </row>
    <row r="267" spans="4:85" ht="15.6">
      <c r="D267" s="16"/>
      <c r="F267" s="17"/>
      <c r="M267" s="19"/>
      <c r="O267" s="19"/>
      <c r="Q267" s="19"/>
      <c r="S267" s="53"/>
      <c r="T267" s="75"/>
      <c r="U267" s="75"/>
      <c r="V267" s="75"/>
      <c r="W267" s="75"/>
    </row>
    <row r="268" spans="4:85" ht="15.6">
      <c r="D268" s="16"/>
      <c r="F268" s="17"/>
      <c r="M268" s="19"/>
      <c r="O268" s="19"/>
      <c r="Q268" s="19"/>
      <c r="S268" s="53"/>
      <c r="T268" s="75"/>
      <c r="U268" s="75"/>
      <c r="V268" s="75"/>
      <c r="W268" s="75"/>
    </row>
    <row r="269" spans="4:85" ht="15.6">
      <c r="D269" s="16"/>
      <c r="F269" s="17"/>
      <c r="M269" s="19"/>
      <c r="O269" s="19"/>
      <c r="Q269" s="19"/>
      <c r="S269" s="53"/>
    </row>
    <row r="270" spans="4:85" ht="15.6">
      <c r="D270" s="16"/>
      <c r="F270" s="17"/>
      <c r="M270" s="19"/>
      <c r="O270" s="19"/>
      <c r="Q270" s="19"/>
      <c r="S270" s="53"/>
    </row>
    <row r="271" spans="4:85" ht="15.6">
      <c r="D271" s="16"/>
      <c r="F271" s="17"/>
      <c r="M271" s="19"/>
      <c r="O271" s="19"/>
      <c r="Q271" s="19"/>
      <c r="S271" s="53"/>
    </row>
    <row r="272" spans="4:85" ht="15.6">
      <c r="D272" s="16"/>
      <c r="F272" s="17"/>
      <c r="M272" s="19"/>
      <c r="O272" s="19"/>
      <c r="Q272" s="19"/>
      <c r="S272" s="53"/>
      <c r="CA272" s="125"/>
      <c r="CB272" s="126"/>
      <c r="CF272" s="125"/>
      <c r="CG272" s="126"/>
    </row>
    <row r="273" spans="4:91" ht="15.6">
      <c r="D273" s="16"/>
      <c r="F273" s="17"/>
      <c r="M273" s="19"/>
      <c r="O273" s="19"/>
      <c r="Q273" s="19"/>
      <c r="S273" s="53"/>
      <c r="CA273" s="125"/>
      <c r="CB273" s="126"/>
      <c r="CL273" s="125"/>
      <c r="CM273" s="126"/>
    </row>
    <row r="274" spans="4:91" ht="15.6">
      <c r="D274" s="16"/>
      <c r="F274" s="17"/>
      <c r="M274" s="19"/>
      <c r="O274" s="19"/>
      <c r="Q274" s="19"/>
      <c r="S274" s="53"/>
      <c r="CA274" s="125"/>
      <c r="CB274" s="126"/>
      <c r="CL274" s="125"/>
      <c r="CM274" s="126"/>
    </row>
    <row r="275" spans="4:91" ht="15.6">
      <c r="D275" s="16"/>
      <c r="F275" s="17"/>
      <c r="M275" s="19"/>
      <c r="O275" s="19"/>
      <c r="Q275" s="19"/>
      <c r="S275" s="53"/>
    </row>
    <row r="276" spans="4:91" ht="15.6">
      <c r="D276" s="16"/>
      <c r="F276" s="17"/>
      <c r="M276" s="19"/>
      <c r="O276" s="19"/>
      <c r="Q276" s="19"/>
      <c r="S276" s="53"/>
    </row>
    <row r="277" spans="4:91" ht="15.6">
      <c r="D277" s="16"/>
      <c r="F277" s="17"/>
      <c r="M277" s="19"/>
      <c r="O277" s="19"/>
      <c r="Q277" s="19"/>
      <c r="S277" s="53"/>
    </row>
    <row r="278" spans="4:91" ht="15.6">
      <c r="D278" s="16"/>
      <c r="F278" s="17"/>
      <c r="M278" s="19"/>
      <c r="O278" s="19"/>
      <c r="Q278" s="19"/>
      <c r="S278" s="53"/>
    </row>
    <row r="279" spans="4:91" ht="15.6">
      <c r="D279" s="16"/>
      <c r="F279" s="17"/>
      <c r="M279" s="19"/>
      <c r="O279" s="19"/>
      <c r="Q279" s="19"/>
      <c r="S279" s="53"/>
    </row>
    <row r="280" spans="4:91" ht="15.6">
      <c r="D280" s="16"/>
      <c r="F280" s="17"/>
      <c r="M280" s="19"/>
      <c r="O280" s="19"/>
      <c r="Q280" s="19"/>
      <c r="S280" s="53"/>
    </row>
    <row r="281" spans="4:91" ht="15.6">
      <c r="D281" s="16"/>
      <c r="F281" s="17"/>
      <c r="M281" s="19"/>
      <c r="O281" s="19"/>
      <c r="Q281" s="19"/>
      <c r="S281" s="53"/>
    </row>
    <row r="282" spans="4:91" ht="15.6">
      <c r="D282" s="16"/>
      <c r="F282" s="17"/>
      <c r="M282" s="19"/>
      <c r="O282" s="19"/>
      <c r="Q282" s="19"/>
      <c r="S282" s="53"/>
    </row>
    <row r="283" spans="4:91" ht="15.6">
      <c r="D283" s="16"/>
      <c r="F283" s="17"/>
      <c r="M283" s="19"/>
      <c r="O283" s="19"/>
      <c r="Q283" s="19"/>
      <c r="S283" s="53"/>
    </row>
    <row r="284" spans="4:91" ht="15.6">
      <c r="D284" s="16"/>
      <c r="F284" s="17"/>
      <c r="M284" s="19"/>
      <c r="O284" s="19"/>
      <c r="Q284" s="19"/>
      <c r="S284" s="53"/>
    </row>
    <row r="285" spans="4:91" ht="15.6">
      <c r="D285" s="16"/>
      <c r="F285" s="17"/>
      <c r="M285" s="19"/>
      <c r="O285" s="19"/>
      <c r="Q285" s="19"/>
      <c r="S285" s="53"/>
    </row>
    <row r="286" spans="4:91" ht="15.6">
      <c r="D286" s="16"/>
      <c r="F286" s="17"/>
      <c r="M286" s="19"/>
      <c r="O286" s="19"/>
      <c r="Q286" s="19"/>
      <c r="S286" s="53"/>
      <c r="AN286" s="18"/>
    </row>
    <row r="287" spans="4:91" ht="15.6">
      <c r="D287" s="16"/>
      <c r="F287" s="17"/>
      <c r="M287" s="19"/>
      <c r="O287" s="19"/>
      <c r="Q287" s="19"/>
      <c r="S287" s="53"/>
      <c r="AP287" s="18"/>
    </row>
    <row r="288" spans="4:91" ht="15.6">
      <c r="D288" s="16"/>
      <c r="F288" s="17"/>
      <c r="M288" s="19"/>
      <c r="O288" s="19"/>
      <c r="Q288" s="19"/>
      <c r="S288" s="53"/>
    </row>
    <row r="289" spans="4:45" ht="15.6">
      <c r="D289" s="16"/>
      <c r="F289" s="17"/>
      <c r="M289" s="19"/>
      <c r="O289" s="19"/>
      <c r="Q289" s="19"/>
      <c r="S289" s="53"/>
    </row>
    <row r="290" spans="4:45" ht="15.6">
      <c r="D290" s="16"/>
      <c r="F290" s="17"/>
      <c r="M290" s="19"/>
      <c r="O290" s="19"/>
      <c r="Q290" s="19"/>
      <c r="S290" s="53"/>
    </row>
    <row r="291" spans="4:45" ht="15.6">
      <c r="D291" s="16"/>
      <c r="F291" s="17"/>
      <c r="M291" s="19"/>
      <c r="O291" s="19"/>
      <c r="Q291" s="19"/>
      <c r="S291" s="53"/>
    </row>
    <row r="292" spans="4:45" ht="15.6">
      <c r="D292" s="16"/>
      <c r="F292" s="17"/>
      <c r="M292" s="19"/>
      <c r="O292" s="19"/>
      <c r="Q292" s="19"/>
      <c r="S292" s="53"/>
      <c r="AS292" s="51"/>
    </row>
    <row r="293" spans="4:45" ht="15.6">
      <c r="D293" s="16"/>
      <c r="F293" s="17"/>
      <c r="M293" s="19"/>
      <c r="O293" s="19"/>
      <c r="Q293" s="19"/>
      <c r="S293" s="53"/>
      <c r="AS293" s="64"/>
    </row>
    <row r="294" spans="4:45" ht="15.6">
      <c r="D294" s="16"/>
      <c r="F294" s="17"/>
      <c r="M294" s="19"/>
      <c r="O294" s="19"/>
      <c r="Q294" s="19"/>
      <c r="S294" s="53"/>
      <c r="AS294" s="51"/>
    </row>
    <row r="295" spans="4:45" ht="15.6">
      <c r="D295" s="16"/>
      <c r="F295" s="17"/>
      <c r="M295" s="19"/>
      <c r="O295" s="19"/>
      <c r="Q295" s="19"/>
      <c r="S295" s="53"/>
      <c r="AS295" s="51"/>
    </row>
    <row r="296" spans="4:45" ht="15.6">
      <c r="D296" s="16"/>
      <c r="F296" s="17"/>
      <c r="M296" s="19"/>
      <c r="O296" s="19"/>
      <c r="Q296" s="19"/>
      <c r="S296" s="53"/>
      <c r="AS296" s="51"/>
    </row>
    <row r="297" spans="4:45" ht="15.6">
      <c r="D297" s="16"/>
      <c r="F297" s="17"/>
      <c r="M297" s="19"/>
      <c r="O297" s="19"/>
      <c r="Q297" s="19"/>
      <c r="S297" s="53"/>
      <c r="AS297" s="51"/>
    </row>
    <row r="298" spans="4:45" ht="15.6">
      <c r="D298" s="16"/>
      <c r="F298" s="17"/>
      <c r="M298" s="19"/>
      <c r="O298" s="19"/>
      <c r="Q298" s="19"/>
      <c r="S298" s="53"/>
    </row>
    <row r="299" spans="4:45" ht="15.6">
      <c r="D299" s="16"/>
      <c r="F299" s="17"/>
      <c r="M299" s="19"/>
      <c r="O299" s="19"/>
      <c r="Q299" s="19"/>
      <c r="S299" s="53"/>
    </row>
    <row r="300" spans="4:45" ht="15.6">
      <c r="D300" s="16"/>
      <c r="F300" s="17"/>
      <c r="M300" s="19"/>
      <c r="O300" s="19"/>
      <c r="Q300" s="19"/>
      <c r="S300" s="53"/>
    </row>
    <row r="301" spans="4:45" ht="15.6">
      <c r="D301" s="16"/>
      <c r="F301" s="17"/>
      <c r="M301" s="19"/>
      <c r="O301" s="19"/>
      <c r="Q301" s="19"/>
      <c r="S301" s="53"/>
    </row>
    <row r="302" spans="4:45" ht="15.6">
      <c r="D302" s="16"/>
      <c r="F302" s="17"/>
      <c r="M302" s="19"/>
      <c r="O302" s="19"/>
      <c r="Q302" s="19"/>
      <c r="S302" s="53"/>
    </row>
    <row r="303" spans="4:45" ht="15.6">
      <c r="D303" s="16"/>
      <c r="F303" s="17"/>
      <c r="M303" s="19"/>
      <c r="O303" s="19"/>
      <c r="Q303" s="19"/>
      <c r="S303" s="53"/>
    </row>
    <row r="304" spans="4:45" ht="15.6">
      <c r="D304" s="16"/>
      <c r="F304" s="17"/>
      <c r="M304" s="19"/>
      <c r="O304" s="19"/>
      <c r="Q304" s="19"/>
      <c r="S304" s="53"/>
    </row>
    <row r="305" spans="4:19" ht="15.6">
      <c r="D305" s="16"/>
      <c r="F305" s="17"/>
      <c r="M305" s="19"/>
      <c r="O305" s="19"/>
      <c r="Q305" s="19"/>
      <c r="S305" s="53"/>
    </row>
    <row r="306" spans="4:19" ht="15.6">
      <c r="D306" s="16"/>
      <c r="F306" s="17"/>
      <c r="M306" s="19"/>
      <c r="O306" s="19"/>
      <c r="Q306" s="19"/>
      <c r="S306" s="53"/>
    </row>
    <row r="307" spans="4:19" ht="15.6">
      <c r="D307" s="16"/>
      <c r="F307" s="17"/>
      <c r="M307" s="19"/>
      <c r="O307" s="19"/>
      <c r="Q307" s="19"/>
      <c r="S307" s="53"/>
    </row>
    <row r="308" spans="4:19" ht="15.6">
      <c r="D308" s="16"/>
      <c r="F308" s="17"/>
      <c r="M308" s="19"/>
      <c r="O308" s="19"/>
      <c r="Q308" s="19"/>
      <c r="S308" s="53"/>
    </row>
    <row r="309" spans="4:19" ht="15.6">
      <c r="D309" s="16"/>
      <c r="F309" s="17"/>
      <c r="M309" s="19"/>
      <c r="O309" s="19"/>
      <c r="Q309" s="19"/>
      <c r="S309" s="53"/>
    </row>
    <row r="310" spans="4:19" ht="15.6">
      <c r="D310" s="16"/>
      <c r="F310" s="17"/>
      <c r="M310" s="19"/>
      <c r="O310" s="19"/>
      <c r="Q310" s="19"/>
      <c r="S310" s="53"/>
    </row>
    <row r="311" spans="4:19" ht="15.6">
      <c r="D311" s="16"/>
      <c r="F311" s="17"/>
      <c r="M311" s="19"/>
      <c r="O311" s="19"/>
      <c r="Q311" s="19"/>
      <c r="S311" s="53"/>
    </row>
    <row r="312" spans="4:19" ht="15.6">
      <c r="D312" s="16"/>
      <c r="F312" s="17"/>
      <c r="M312" s="19"/>
      <c r="O312" s="19"/>
      <c r="Q312" s="19"/>
      <c r="S312" s="53"/>
    </row>
    <row r="313" spans="4:19" ht="15.6">
      <c r="D313" s="16"/>
      <c r="F313" s="17"/>
      <c r="M313" s="19"/>
      <c r="O313" s="19"/>
      <c r="Q313" s="19"/>
      <c r="S313" s="53"/>
    </row>
    <row r="314" spans="4:19" ht="15.6">
      <c r="D314" s="16"/>
      <c r="F314" s="17"/>
      <c r="M314" s="19"/>
      <c r="O314" s="19"/>
      <c r="Q314" s="19"/>
      <c r="S314" s="53"/>
    </row>
    <row r="315" spans="4:19" ht="15.6">
      <c r="D315" s="16"/>
      <c r="F315" s="17"/>
      <c r="M315" s="19"/>
      <c r="O315" s="19"/>
      <c r="Q315" s="19"/>
      <c r="S315" s="53"/>
    </row>
    <row r="316" spans="4:19" ht="15.6">
      <c r="D316" s="16"/>
      <c r="F316" s="17"/>
      <c r="M316" s="19"/>
      <c r="O316" s="19"/>
      <c r="Q316" s="19"/>
      <c r="S316" s="53"/>
    </row>
    <row r="317" spans="4:19" ht="15.6">
      <c r="D317" s="16"/>
      <c r="F317" s="17"/>
      <c r="M317" s="19"/>
      <c r="O317" s="19"/>
      <c r="Q317" s="19"/>
      <c r="S317" s="53"/>
    </row>
    <row r="318" spans="4:19" ht="15.6">
      <c r="D318" s="16"/>
      <c r="F318" s="17"/>
      <c r="M318" s="19"/>
      <c r="O318" s="19"/>
      <c r="Q318" s="19"/>
      <c r="S318" s="53"/>
    </row>
    <row r="319" spans="4:19" ht="15.6">
      <c r="D319" s="16"/>
      <c r="F319" s="17"/>
      <c r="M319" s="19"/>
      <c r="O319" s="19"/>
      <c r="Q319" s="19"/>
      <c r="S319" s="53"/>
    </row>
    <row r="320" spans="4:19" ht="15.6">
      <c r="D320" s="16"/>
      <c r="F320" s="17"/>
      <c r="M320" s="19"/>
      <c r="O320" s="19"/>
      <c r="Q320" s="19"/>
      <c r="S320" s="53"/>
    </row>
    <row r="321" spans="4:19" ht="15.6">
      <c r="D321" s="16"/>
      <c r="F321" s="17"/>
      <c r="M321" s="19"/>
      <c r="O321" s="19"/>
      <c r="Q321" s="19"/>
      <c r="S321" s="53"/>
    </row>
    <row r="322" spans="4:19" ht="15.6">
      <c r="D322" s="16"/>
      <c r="F322" s="17"/>
      <c r="M322" s="19"/>
      <c r="O322" s="19"/>
      <c r="Q322" s="19"/>
      <c r="S322" s="53"/>
    </row>
    <row r="323" spans="4:19" ht="15.6">
      <c r="D323" s="16"/>
      <c r="F323" s="17"/>
      <c r="M323" s="19"/>
      <c r="O323" s="19"/>
      <c r="Q323" s="19"/>
      <c r="S323" s="53"/>
    </row>
    <row r="324" spans="4:19" ht="15.6">
      <c r="D324" s="16"/>
      <c r="F324" s="17"/>
      <c r="M324" s="19"/>
      <c r="O324" s="19"/>
      <c r="Q324" s="19"/>
      <c r="S324" s="53"/>
    </row>
    <row r="325" spans="4:19" ht="15.6">
      <c r="D325" s="16"/>
      <c r="F325" s="17"/>
      <c r="M325" s="19"/>
      <c r="O325" s="19"/>
      <c r="Q325" s="19"/>
      <c r="S325" s="53"/>
    </row>
    <row r="326" spans="4:19" ht="15.6">
      <c r="D326" s="16"/>
      <c r="F326" s="17"/>
      <c r="M326" s="19"/>
      <c r="O326" s="19"/>
      <c r="Q326" s="19"/>
      <c r="S326" s="53"/>
    </row>
    <row r="327" spans="4:19" ht="15.6">
      <c r="D327" s="16"/>
      <c r="F327" s="17"/>
      <c r="M327" s="19"/>
      <c r="O327" s="19"/>
      <c r="Q327" s="19"/>
      <c r="R327" s="19"/>
      <c r="S327" s="53"/>
    </row>
    <row r="328" spans="4:19" ht="15.6">
      <c r="D328" s="16"/>
      <c r="F328" s="17"/>
      <c r="M328" s="19"/>
      <c r="O328" s="19"/>
      <c r="Q328" s="19"/>
      <c r="R328" s="19"/>
      <c r="S328" s="53"/>
    </row>
    <row r="329" spans="4:19" ht="15.6">
      <c r="D329" s="16"/>
      <c r="F329" s="17"/>
      <c r="M329" s="19"/>
      <c r="O329" s="19"/>
      <c r="Q329" s="19"/>
      <c r="R329" s="19"/>
      <c r="S329" s="53"/>
    </row>
    <row r="330" spans="4:19" ht="15.6">
      <c r="D330" s="16"/>
      <c r="F330" s="17"/>
      <c r="M330" s="19"/>
      <c r="O330" s="19"/>
      <c r="Q330" s="19"/>
      <c r="R330" s="19"/>
      <c r="S330" s="53"/>
    </row>
    <row r="331" spans="4:19" ht="15.6">
      <c r="D331" s="16"/>
      <c r="F331" s="17"/>
      <c r="M331" s="19"/>
      <c r="O331" s="19"/>
      <c r="Q331" s="19"/>
      <c r="R331" s="19"/>
      <c r="S331" s="53"/>
    </row>
    <row r="332" spans="4:19" ht="15.6">
      <c r="D332" s="16"/>
      <c r="F332" s="17"/>
      <c r="M332" s="19"/>
      <c r="O332" s="19"/>
      <c r="Q332" s="19"/>
      <c r="R332" s="19"/>
      <c r="S332" s="53"/>
    </row>
    <row r="333" spans="4:19" ht="15.6">
      <c r="D333" s="16"/>
      <c r="F333" s="17"/>
      <c r="M333" s="19"/>
      <c r="O333" s="19"/>
      <c r="Q333" s="19"/>
      <c r="R333" s="19"/>
      <c r="S333" s="53"/>
    </row>
    <row r="334" spans="4:19" ht="15.6">
      <c r="D334" s="16"/>
      <c r="F334" s="17"/>
      <c r="M334" s="19"/>
      <c r="O334" s="19"/>
      <c r="Q334" s="19"/>
      <c r="R334" s="19"/>
      <c r="S334" s="53"/>
    </row>
    <row r="335" spans="4:19" ht="15.6">
      <c r="D335" s="16"/>
      <c r="F335" s="17"/>
      <c r="M335" s="19"/>
      <c r="O335" s="19"/>
      <c r="Q335" s="19"/>
      <c r="R335" s="19"/>
      <c r="S335" s="53"/>
    </row>
    <row r="336" spans="4:19" ht="15.6">
      <c r="D336" s="16"/>
      <c r="F336" s="17"/>
      <c r="M336" s="19"/>
      <c r="O336" s="19"/>
      <c r="Q336" s="19"/>
      <c r="R336" s="19"/>
      <c r="S336" s="53"/>
    </row>
    <row r="337" spans="4:19" ht="15.6">
      <c r="D337" s="16"/>
      <c r="F337" s="17"/>
      <c r="M337" s="19"/>
      <c r="O337" s="19"/>
      <c r="Q337" s="19"/>
      <c r="R337" s="19"/>
      <c r="S337" s="53"/>
    </row>
    <row r="338" spans="4:19" ht="15.6">
      <c r="D338" s="16"/>
      <c r="F338" s="17"/>
      <c r="M338" s="19"/>
      <c r="O338" s="19"/>
      <c r="Q338" s="19"/>
      <c r="R338" s="19"/>
      <c r="S338" s="53"/>
    </row>
    <row r="339" spans="4:19" ht="15.6">
      <c r="D339" s="16"/>
      <c r="F339" s="17"/>
      <c r="M339" s="19"/>
      <c r="O339" s="19"/>
      <c r="Q339" s="19"/>
      <c r="R339" s="19"/>
      <c r="S339" s="53"/>
    </row>
    <row r="340" spans="4:19" ht="15.6">
      <c r="D340" s="16"/>
      <c r="F340" s="17"/>
      <c r="M340" s="19"/>
      <c r="O340" s="19"/>
      <c r="Q340" s="19"/>
      <c r="R340" s="19"/>
      <c r="S340" s="53"/>
    </row>
    <row r="341" spans="4:19" ht="15.6">
      <c r="D341" s="16"/>
      <c r="F341" s="17"/>
      <c r="M341" s="19"/>
      <c r="O341" s="19"/>
      <c r="Q341" s="19"/>
      <c r="R341" s="19"/>
      <c r="S341" s="53"/>
    </row>
    <row r="342" spans="4:19" ht="15.6">
      <c r="D342" s="16"/>
      <c r="F342" s="17"/>
      <c r="M342" s="19"/>
      <c r="O342" s="19"/>
      <c r="Q342" s="19"/>
      <c r="R342" s="19"/>
      <c r="S342" s="53"/>
    </row>
    <row r="343" spans="4:19" ht="15.6">
      <c r="D343" s="16"/>
      <c r="F343" s="17"/>
      <c r="M343" s="19"/>
      <c r="O343" s="19"/>
      <c r="Q343" s="19"/>
      <c r="R343" s="19"/>
      <c r="S343" s="53"/>
    </row>
    <row r="344" spans="4:19" ht="15.6">
      <c r="D344" s="16"/>
      <c r="F344" s="17"/>
      <c r="M344" s="19"/>
      <c r="O344" s="19"/>
      <c r="Q344" s="19"/>
      <c r="R344" s="19"/>
      <c r="S344" s="53"/>
    </row>
    <row r="345" spans="4:19" ht="15.6">
      <c r="D345" s="16"/>
      <c r="F345" s="17"/>
      <c r="M345" s="19"/>
      <c r="O345" s="19"/>
      <c r="Q345" s="19"/>
      <c r="R345" s="19"/>
      <c r="S345" s="53"/>
    </row>
    <row r="346" spans="4:19" ht="15.6">
      <c r="D346" s="16"/>
      <c r="F346" s="17"/>
      <c r="M346" s="19"/>
      <c r="O346" s="19"/>
      <c r="Q346" s="19"/>
      <c r="R346" s="19"/>
      <c r="S346" s="53"/>
    </row>
    <row r="347" spans="4:19" ht="15.6">
      <c r="D347" s="16"/>
      <c r="F347" s="17"/>
      <c r="M347" s="19"/>
      <c r="O347" s="19"/>
      <c r="Q347" s="19"/>
      <c r="R347" s="19"/>
      <c r="S347" s="53"/>
    </row>
    <row r="348" spans="4:19" ht="15.6">
      <c r="D348" s="16"/>
      <c r="F348" s="17"/>
      <c r="M348" s="19"/>
      <c r="O348" s="19"/>
      <c r="Q348" s="19"/>
      <c r="R348" s="19"/>
      <c r="S348" s="53"/>
    </row>
    <row r="349" spans="4:19" ht="15.6">
      <c r="D349" s="16"/>
      <c r="F349" s="17"/>
      <c r="M349" s="19"/>
      <c r="O349" s="19"/>
      <c r="Q349" s="19"/>
      <c r="R349" s="19"/>
      <c r="S349" s="53"/>
    </row>
    <row r="350" spans="4:19" ht="15.6">
      <c r="D350" s="16"/>
      <c r="F350" s="17"/>
      <c r="M350" s="19"/>
      <c r="O350" s="19"/>
      <c r="Q350" s="19"/>
      <c r="R350" s="19"/>
      <c r="S350" s="53"/>
    </row>
    <row r="351" spans="4:19" ht="15.6">
      <c r="D351" s="16"/>
      <c r="F351" s="17"/>
      <c r="M351" s="19"/>
      <c r="O351" s="19"/>
      <c r="Q351" s="19"/>
      <c r="R351" s="19"/>
      <c r="S351" s="53"/>
    </row>
    <row r="352" spans="4:19" ht="15.6">
      <c r="D352" s="16"/>
      <c r="F352" s="17"/>
      <c r="M352" s="19"/>
      <c r="O352" s="19"/>
      <c r="Q352" s="19"/>
      <c r="R352" s="19"/>
      <c r="S352" s="53"/>
    </row>
    <row r="353" spans="4:19" ht="15.6">
      <c r="D353" s="16"/>
      <c r="F353" s="17"/>
      <c r="M353" s="19"/>
      <c r="O353" s="19"/>
      <c r="Q353" s="19"/>
      <c r="R353" s="19"/>
      <c r="S353" s="53"/>
    </row>
    <row r="354" spans="4:19" ht="15.6">
      <c r="D354" s="16"/>
      <c r="F354" s="17"/>
      <c r="M354" s="19"/>
      <c r="O354" s="19"/>
      <c r="Q354" s="19"/>
      <c r="R354" s="19"/>
      <c r="S354" s="53"/>
    </row>
    <row r="355" spans="4:19" ht="15.6">
      <c r="D355" s="16"/>
      <c r="F355" s="17"/>
      <c r="M355" s="19"/>
      <c r="O355" s="19"/>
      <c r="Q355" s="19"/>
      <c r="R355" s="19"/>
      <c r="S355" s="53"/>
    </row>
    <row r="356" spans="4:19" ht="15.6">
      <c r="D356" s="16"/>
      <c r="F356" s="17"/>
      <c r="M356" s="19"/>
      <c r="O356" s="19"/>
      <c r="Q356" s="19"/>
      <c r="R356" s="19"/>
      <c r="S356" s="53"/>
    </row>
    <row r="357" spans="4:19" ht="15.6">
      <c r="D357" s="16"/>
      <c r="F357" s="17"/>
      <c r="M357" s="19"/>
      <c r="O357" s="19"/>
      <c r="Q357" s="19"/>
      <c r="R357" s="19"/>
      <c r="S357" s="53"/>
    </row>
    <row r="358" spans="4:19" ht="15.6">
      <c r="D358" s="16"/>
      <c r="F358" s="17"/>
      <c r="M358" s="19"/>
      <c r="O358" s="19"/>
      <c r="Q358" s="19"/>
      <c r="R358" s="19"/>
      <c r="S358" s="53"/>
    </row>
    <row r="359" spans="4:19" ht="15.6">
      <c r="D359" s="16"/>
      <c r="F359" s="17"/>
      <c r="M359" s="19"/>
      <c r="O359" s="19"/>
      <c r="Q359" s="19"/>
      <c r="R359" s="19"/>
      <c r="S359" s="53"/>
    </row>
    <row r="360" spans="4:19" ht="15.6">
      <c r="D360" s="16"/>
      <c r="F360" s="17"/>
      <c r="M360" s="19"/>
      <c r="O360" s="19"/>
      <c r="Q360" s="19"/>
      <c r="R360" s="19"/>
      <c r="S360" s="53"/>
    </row>
    <row r="361" spans="4:19" ht="15.6">
      <c r="D361" s="16"/>
      <c r="F361" s="17"/>
      <c r="M361" s="19"/>
      <c r="O361" s="19"/>
      <c r="Q361" s="19"/>
      <c r="R361" s="19"/>
      <c r="S361" s="53"/>
    </row>
    <row r="362" spans="4:19" ht="15.6">
      <c r="D362" s="16"/>
      <c r="F362" s="17"/>
      <c r="M362" s="19"/>
      <c r="O362" s="19"/>
      <c r="Q362" s="19"/>
      <c r="R362" s="19"/>
      <c r="S362" s="53"/>
    </row>
    <row r="363" spans="4:19" ht="15.6">
      <c r="D363" s="16"/>
      <c r="F363" s="17"/>
      <c r="M363" s="19"/>
      <c r="O363" s="19"/>
      <c r="Q363" s="19"/>
      <c r="R363" s="19"/>
      <c r="S363" s="53"/>
    </row>
    <row r="364" spans="4:19" ht="15.6">
      <c r="D364" s="16"/>
      <c r="F364" s="17"/>
      <c r="M364" s="19"/>
      <c r="O364" s="19"/>
      <c r="Q364" s="19"/>
      <c r="R364" s="19"/>
      <c r="S364" s="53"/>
    </row>
    <row r="365" spans="4:19" ht="15.6">
      <c r="D365" s="16"/>
      <c r="F365" s="17"/>
      <c r="M365" s="19"/>
      <c r="O365" s="19"/>
      <c r="Q365" s="19"/>
      <c r="R365" s="19"/>
      <c r="S365" s="53"/>
    </row>
    <row r="366" spans="4:19" ht="15.6">
      <c r="D366" s="16"/>
      <c r="F366" s="17"/>
      <c r="M366" s="19"/>
      <c r="O366" s="19"/>
      <c r="Q366" s="19"/>
      <c r="R366" s="19"/>
      <c r="S366" s="53"/>
    </row>
    <row r="367" spans="4:19" ht="15.6">
      <c r="D367" s="16"/>
      <c r="F367" s="17"/>
      <c r="M367" s="19"/>
      <c r="O367" s="19"/>
      <c r="Q367" s="19"/>
      <c r="R367" s="19"/>
      <c r="S367" s="53"/>
    </row>
    <row r="368" spans="4:19" ht="15.6">
      <c r="D368" s="16"/>
      <c r="F368" s="17"/>
      <c r="M368" s="19"/>
      <c r="O368" s="19"/>
      <c r="Q368" s="19"/>
      <c r="R368" s="19"/>
      <c r="S368" s="53"/>
    </row>
    <row r="369" spans="4:19" ht="15.6">
      <c r="D369" s="16"/>
      <c r="F369" s="17"/>
      <c r="M369" s="19"/>
      <c r="O369" s="19"/>
      <c r="Q369" s="19"/>
      <c r="R369" s="19"/>
      <c r="S369" s="53"/>
    </row>
    <row r="370" spans="4:19" ht="15.6">
      <c r="D370" s="16"/>
      <c r="F370" s="17"/>
      <c r="M370" s="19"/>
      <c r="O370" s="19"/>
      <c r="Q370" s="19"/>
      <c r="R370" s="19"/>
      <c r="S370" s="53"/>
    </row>
    <row r="371" spans="4:19" ht="15.6">
      <c r="D371" s="16"/>
      <c r="F371" s="17"/>
      <c r="M371" s="19"/>
      <c r="O371" s="19"/>
      <c r="Q371" s="19"/>
      <c r="R371" s="19"/>
      <c r="S371" s="53"/>
    </row>
    <row r="372" spans="4:19" ht="15.6">
      <c r="D372" s="16"/>
      <c r="F372" s="17"/>
      <c r="M372" s="19"/>
      <c r="O372" s="19"/>
      <c r="Q372" s="19"/>
      <c r="R372" s="19"/>
      <c r="S372" s="53"/>
    </row>
    <row r="373" spans="4:19" ht="15.6">
      <c r="D373" s="16"/>
      <c r="F373" s="17"/>
      <c r="M373" s="19"/>
      <c r="O373" s="19"/>
      <c r="Q373" s="19"/>
      <c r="R373" s="19"/>
      <c r="S373" s="53"/>
    </row>
    <row r="374" spans="4:19" ht="15.6">
      <c r="D374" s="16"/>
      <c r="F374" s="17"/>
      <c r="M374" s="19"/>
      <c r="O374" s="19"/>
      <c r="Q374" s="19"/>
      <c r="R374" s="19"/>
      <c r="S374" s="53"/>
    </row>
    <row r="375" spans="4:19" ht="15.6">
      <c r="D375" s="16"/>
      <c r="F375" s="17"/>
      <c r="M375" s="19"/>
      <c r="O375" s="19"/>
      <c r="Q375" s="19"/>
      <c r="R375" s="19"/>
      <c r="S375" s="53"/>
    </row>
    <row r="376" spans="4:19" ht="15.6">
      <c r="D376" s="16"/>
      <c r="F376" s="17"/>
      <c r="M376" s="19"/>
      <c r="O376" s="19"/>
      <c r="Q376" s="19"/>
      <c r="R376" s="19"/>
      <c r="S376" s="53"/>
    </row>
    <row r="377" spans="4:19" ht="15.6">
      <c r="D377" s="16"/>
      <c r="F377" s="17"/>
      <c r="M377" s="19"/>
      <c r="O377" s="19"/>
      <c r="Q377" s="19"/>
      <c r="R377" s="19"/>
      <c r="S377" s="53"/>
    </row>
    <row r="378" spans="4:19" ht="15.6">
      <c r="D378" s="16"/>
      <c r="F378" s="17"/>
      <c r="M378" s="19"/>
      <c r="O378" s="19"/>
      <c r="Q378" s="19"/>
      <c r="R378" s="19"/>
      <c r="S378" s="53"/>
    </row>
    <row r="379" spans="4:19" ht="15.6">
      <c r="D379" s="16"/>
      <c r="F379" s="17"/>
      <c r="M379" s="19"/>
      <c r="O379" s="19"/>
      <c r="Q379" s="19"/>
      <c r="R379" s="19"/>
      <c r="S379" s="53"/>
    </row>
    <row r="380" spans="4:19" ht="15.6">
      <c r="D380" s="16"/>
      <c r="F380" s="17"/>
      <c r="M380" s="19"/>
      <c r="O380" s="19"/>
      <c r="Q380" s="19"/>
      <c r="R380" s="19"/>
      <c r="S380" s="53"/>
    </row>
    <row r="381" spans="4:19" ht="15.6">
      <c r="D381" s="16"/>
      <c r="F381" s="17"/>
      <c r="M381" s="19"/>
      <c r="O381" s="19"/>
      <c r="Q381" s="19"/>
      <c r="R381" s="19"/>
      <c r="S381" s="53"/>
    </row>
    <row r="382" spans="4:19" ht="15.6">
      <c r="D382" s="16"/>
      <c r="F382" s="17"/>
      <c r="M382" s="19"/>
      <c r="O382" s="19"/>
      <c r="Q382" s="19"/>
      <c r="R382" s="19"/>
      <c r="S382" s="53"/>
    </row>
    <row r="383" spans="4:19" ht="15.6">
      <c r="D383" s="16"/>
      <c r="F383" s="17"/>
      <c r="M383" s="19"/>
      <c r="O383" s="19"/>
      <c r="Q383" s="19"/>
      <c r="R383" s="19"/>
      <c r="S383" s="53"/>
    </row>
    <row r="384" spans="4:19" ht="15.6">
      <c r="D384" s="16"/>
      <c r="F384" s="17"/>
      <c r="M384" s="19"/>
      <c r="O384" s="19"/>
      <c r="Q384" s="19"/>
      <c r="R384" s="19"/>
      <c r="S384" s="53"/>
    </row>
    <row r="385" spans="4:19" ht="15.6">
      <c r="D385" s="16"/>
      <c r="F385" s="17"/>
      <c r="M385" s="19"/>
      <c r="O385" s="19"/>
      <c r="Q385" s="19"/>
      <c r="R385" s="19"/>
      <c r="S385" s="53"/>
    </row>
    <row r="386" spans="4:19" ht="15.6">
      <c r="D386" s="16"/>
      <c r="F386" s="17"/>
      <c r="M386" s="19"/>
      <c r="O386" s="19"/>
      <c r="Q386" s="19"/>
      <c r="R386" s="19"/>
      <c r="S386" s="53"/>
    </row>
    <row r="387" spans="4:19" ht="15.6">
      <c r="D387" s="16"/>
      <c r="F387" s="17"/>
      <c r="M387" s="19"/>
      <c r="O387" s="19"/>
      <c r="Q387" s="19"/>
      <c r="R387" s="19"/>
      <c r="S387" s="53"/>
    </row>
    <row r="388" spans="4:19" ht="15.6">
      <c r="D388" s="16"/>
      <c r="F388" s="17"/>
      <c r="M388" s="19"/>
      <c r="O388" s="19"/>
      <c r="Q388" s="19"/>
      <c r="R388" s="19"/>
      <c r="S388" s="53"/>
    </row>
    <row r="389" spans="4:19" ht="15.6">
      <c r="D389" s="16"/>
      <c r="F389" s="17"/>
      <c r="M389" s="19"/>
      <c r="O389" s="19"/>
      <c r="Q389" s="19"/>
      <c r="R389" s="19"/>
      <c r="S389" s="53"/>
    </row>
    <row r="390" spans="4:19" ht="15.6">
      <c r="D390" s="16"/>
      <c r="F390" s="17"/>
      <c r="M390" s="19"/>
      <c r="O390" s="19"/>
      <c r="Q390" s="19"/>
      <c r="R390" s="19"/>
      <c r="S390" s="53"/>
    </row>
    <row r="391" spans="4:19" ht="15.6">
      <c r="D391" s="16"/>
      <c r="F391" s="17"/>
      <c r="M391" s="19"/>
      <c r="O391" s="19"/>
      <c r="Q391" s="19"/>
      <c r="R391" s="19"/>
      <c r="S391" s="53"/>
    </row>
    <row r="392" spans="4:19" ht="15.6">
      <c r="D392" s="16"/>
      <c r="F392" s="17"/>
      <c r="M392" s="19"/>
      <c r="O392" s="19"/>
      <c r="Q392" s="19"/>
      <c r="R392" s="19"/>
      <c r="S392" s="53"/>
    </row>
    <row r="393" spans="4:19" ht="15.6">
      <c r="D393" s="16"/>
      <c r="F393" s="17"/>
      <c r="M393" s="19"/>
      <c r="O393" s="19"/>
      <c r="Q393" s="19"/>
      <c r="R393" s="19"/>
      <c r="S393" s="53"/>
    </row>
    <row r="394" spans="4:19" ht="15.6">
      <c r="D394" s="16"/>
      <c r="F394" s="17"/>
      <c r="M394" s="19"/>
      <c r="O394" s="19"/>
      <c r="Q394" s="19"/>
      <c r="R394" s="19"/>
      <c r="S394" s="53"/>
    </row>
    <row r="395" spans="4:19" ht="15.6">
      <c r="D395" s="16"/>
      <c r="F395" s="17"/>
      <c r="M395" s="19"/>
      <c r="O395" s="19"/>
      <c r="Q395" s="19"/>
      <c r="R395" s="19"/>
      <c r="S395" s="53"/>
    </row>
    <row r="396" spans="4:19" ht="15.6">
      <c r="D396" s="16"/>
      <c r="F396" s="17"/>
      <c r="M396" s="19"/>
      <c r="O396" s="19"/>
      <c r="Q396" s="19"/>
      <c r="R396" s="19"/>
      <c r="S396" s="53"/>
    </row>
    <row r="397" spans="4:19" ht="15.6">
      <c r="D397" s="16"/>
      <c r="F397" s="17"/>
      <c r="M397" s="19"/>
      <c r="O397" s="19"/>
      <c r="Q397" s="19"/>
      <c r="R397" s="19"/>
      <c r="S397" s="53"/>
    </row>
    <row r="398" spans="4:19" ht="15.6">
      <c r="D398" s="16"/>
      <c r="F398" s="17"/>
      <c r="M398" s="19"/>
      <c r="O398" s="19"/>
      <c r="Q398" s="19"/>
      <c r="R398" s="19"/>
      <c r="S398" s="53"/>
    </row>
    <row r="399" spans="4:19" ht="15.6">
      <c r="D399" s="16"/>
      <c r="F399" s="17"/>
      <c r="M399" s="19"/>
      <c r="O399" s="19"/>
      <c r="Q399" s="19"/>
      <c r="R399" s="19"/>
      <c r="S399" s="53"/>
    </row>
    <row r="400" spans="4:19" ht="15.6">
      <c r="D400" s="16"/>
      <c r="F400" s="17"/>
      <c r="M400" s="19"/>
      <c r="O400" s="19"/>
      <c r="Q400" s="19"/>
      <c r="R400" s="19"/>
      <c r="S400" s="53"/>
    </row>
    <row r="401" spans="4:19" ht="15.6">
      <c r="D401" s="16"/>
      <c r="F401" s="17"/>
      <c r="M401" s="19"/>
      <c r="O401" s="19"/>
      <c r="Q401" s="19"/>
      <c r="R401" s="19"/>
      <c r="S401" s="53"/>
    </row>
    <row r="402" spans="4:19" ht="15.6">
      <c r="D402" s="16"/>
      <c r="F402" s="17"/>
      <c r="M402" s="19"/>
      <c r="O402" s="19"/>
      <c r="Q402" s="19"/>
      <c r="R402" s="19"/>
      <c r="S402" s="53"/>
    </row>
    <row r="403" spans="4:19" ht="15.6">
      <c r="D403" s="16"/>
      <c r="F403" s="17"/>
      <c r="M403" s="19"/>
      <c r="O403" s="19"/>
      <c r="Q403" s="19"/>
      <c r="R403" s="19"/>
      <c r="S403" s="53"/>
    </row>
    <row r="404" spans="4:19" ht="15.6">
      <c r="D404" s="16"/>
      <c r="F404" s="17"/>
      <c r="M404" s="19"/>
      <c r="O404" s="19"/>
      <c r="Q404" s="19"/>
      <c r="R404" s="19"/>
      <c r="S404" s="53"/>
    </row>
    <row r="405" spans="4:19" ht="15.6">
      <c r="D405" s="16"/>
      <c r="F405" s="17"/>
      <c r="M405" s="19"/>
      <c r="O405" s="19"/>
      <c r="Q405" s="19"/>
      <c r="R405" s="19"/>
      <c r="S405" s="53"/>
    </row>
    <row r="406" spans="4:19" ht="15.6">
      <c r="D406" s="16"/>
      <c r="F406" s="17"/>
      <c r="M406" s="19"/>
      <c r="O406" s="19"/>
      <c r="Q406" s="19"/>
      <c r="R406" s="19"/>
      <c r="S406" s="53"/>
    </row>
    <row r="407" spans="4:19" ht="15.6">
      <c r="D407" s="16"/>
      <c r="F407" s="17"/>
      <c r="M407" s="19"/>
      <c r="O407" s="19"/>
      <c r="Q407" s="19"/>
      <c r="R407" s="19"/>
      <c r="S407" s="53"/>
    </row>
    <row r="408" spans="4:19" ht="15.6">
      <c r="D408" s="16"/>
      <c r="M408" s="19"/>
      <c r="N408" s="19"/>
      <c r="O408" s="19"/>
      <c r="Q408" s="19"/>
      <c r="R408" s="19"/>
      <c r="S408" s="53"/>
    </row>
    <row r="409" spans="4:19" ht="15.6">
      <c r="D409" s="16"/>
      <c r="M409" s="19"/>
      <c r="N409" s="19"/>
      <c r="O409" s="19"/>
      <c r="Q409" s="19"/>
      <c r="R409" s="19"/>
      <c r="S409" s="53"/>
    </row>
    <row r="410" spans="4:19">
      <c r="M410" s="19"/>
      <c r="N410" s="19"/>
      <c r="O410" s="19"/>
      <c r="P410" s="19"/>
      <c r="Q410" s="19"/>
      <c r="R410" s="19"/>
      <c r="S410" s="53"/>
    </row>
    <row r="411" spans="4:19">
      <c r="M411" s="19"/>
      <c r="N411" s="19"/>
      <c r="O411" s="19"/>
      <c r="P411" s="19"/>
      <c r="Q411" s="19"/>
      <c r="R411" s="19"/>
      <c r="S411" s="53"/>
    </row>
    <row r="412" spans="4:19">
      <c r="M412" s="19"/>
      <c r="N412" s="19"/>
      <c r="O412" s="19"/>
      <c r="P412" s="19"/>
      <c r="Q412" s="19"/>
      <c r="R412" s="19"/>
      <c r="S412" s="53"/>
    </row>
    <row r="413" spans="4:19">
      <c r="M413" s="19"/>
      <c r="N413" s="19"/>
      <c r="O413" s="19"/>
      <c r="P413" s="19"/>
      <c r="Q413" s="19"/>
      <c r="R413" s="19"/>
      <c r="S413" s="53"/>
    </row>
  </sheetData>
  <sheetProtection algorithmName="SHA-512" hashValue="xLyi9zx0SKtgE7F08LIli6idmpWTx2SUzPTJHLi2+Q2Y2rCoXGoofJdPsLywr57E/oveAhcMkjTcyHFFyBI7Ng==" saltValue="jIEkRVgS3VzkubFMRpSffw==" spinCount="100000" sheet="1" objects="1" scenarios="1" selectLockedCells="1"/>
  <mergeCells count="3">
    <mergeCell ref="Z160:AA160"/>
    <mergeCell ref="BA101:BA103"/>
    <mergeCell ref="AR123:AR125"/>
  </mergeCells>
  <phoneticPr fontId="39" type="noConversion"/>
  <conditionalFormatting sqref="B38:C38">
    <cfRule type="expression" dxfId="49" priority="65">
      <formula>OR($C$36="Kallvattenvolym",$C$36="Tappvarmvattenvolym")</formula>
    </cfRule>
  </conditionalFormatting>
  <conditionalFormatting sqref="B69:C69">
    <cfRule type="expression" dxfId="48" priority="50">
      <formula>$C$67="Finns ej"</formula>
    </cfRule>
  </conditionalFormatting>
  <conditionalFormatting sqref="B78:C82 G180:O196">
    <cfRule type="expression" dxfId="47" priority="44">
      <formula>$C$76="Finns ej"</formula>
    </cfRule>
  </conditionalFormatting>
  <conditionalFormatting sqref="B87:C91">
    <cfRule type="expression" dxfId="46" priority="9">
      <formula>$C$85="Mätdata ej tillgänglig"</formula>
    </cfRule>
  </conditionalFormatting>
  <conditionalFormatting sqref="B73:E73">
    <cfRule type="expression" dxfId="45" priority="49">
      <formula>$C$71="Mäts separat"</formula>
    </cfRule>
  </conditionalFormatting>
  <conditionalFormatting sqref="B220:E234 B236:E236">
    <cfRule type="expression" dxfId="44" priority="105">
      <formula>$C$94="Mätdata ej tillgänglig"</formula>
    </cfRule>
  </conditionalFormatting>
  <conditionalFormatting sqref="B50:G54">
    <cfRule type="expression" dxfId="41" priority="58">
      <formula>$C$48="Finns ej"</formula>
    </cfRule>
  </conditionalFormatting>
  <conditionalFormatting sqref="E28">
    <cfRule type="expression" dxfId="40" priority="69">
      <formula>$D$28=1</formula>
    </cfRule>
  </conditionalFormatting>
  <conditionalFormatting sqref="E30:E33">
    <cfRule type="expression" dxfId="39" priority="70">
      <formula>$C$29&lt;2</formula>
    </cfRule>
  </conditionalFormatting>
  <conditionalFormatting sqref="E41">
    <cfRule type="expression" dxfId="38" priority="64">
      <formula>AND($C$41&gt;1,$D$36=1)</formula>
    </cfRule>
  </conditionalFormatting>
  <conditionalFormatting sqref="E42:E45">
    <cfRule type="expression" dxfId="37" priority="62">
      <formula>$C$41&lt;2</formula>
    </cfRule>
  </conditionalFormatting>
  <conditionalFormatting sqref="E51:E54">
    <cfRule type="expression" dxfId="36" priority="59">
      <formula>$C$50&lt;2</formula>
    </cfRule>
  </conditionalFormatting>
  <conditionalFormatting sqref="E58">
    <cfRule type="expression" dxfId="35" priority="61">
      <formula>AND($C$58&gt;1,$C$57="Finns ej")</formula>
    </cfRule>
  </conditionalFormatting>
  <conditionalFormatting sqref="E59:E61 I161:I175">
    <cfRule type="expression" dxfId="34" priority="56">
      <formula>$C$58&lt;2</formula>
    </cfRule>
  </conditionalFormatting>
  <conditionalFormatting sqref="E79:E82 I180:I196">
    <cfRule type="expression" dxfId="33" priority="45">
      <formula>$C$78&lt;2</formula>
    </cfRule>
  </conditionalFormatting>
  <conditionalFormatting sqref="E88">
    <cfRule type="expression" dxfId="32" priority="40">
      <formula>AND($C$88&gt;1,$C$87="Finns ej",$C$85="Separat mätdata finns")</formula>
    </cfRule>
  </conditionalFormatting>
  <conditionalFormatting sqref="E89:E91">
    <cfRule type="expression" dxfId="31" priority="42">
      <formula>OR($C$88&lt;2,$C$85="Mätdata ej tillgänglig")</formula>
    </cfRule>
  </conditionalFormatting>
  <conditionalFormatting sqref="E63:G65 I63:I65 B65:C65">
    <cfRule type="expression" dxfId="30" priority="53">
      <formula>$C$63="Finns ej"</formula>
    </cfRule>
  </conditionalFormatting>
  <conditionalFormatting sqref="E63:G65 I63:I65">
    <cfRule type="expression" dxfId="29" priority="52">
      <formula>$C$65="Mäts separat"</formula>
    </cfRule>
  </conditionalFormatting>
  <conditionalFormatting sqref="E79:K82">
    <cfRule type="expression" dxfId="28" priority="18">
      <formula>$C$76="Finns ej"</formula>
    </cfRule>
  </conditionalFormatting>
  <conditionalFormatting sqref="G30:G33">
    <cfRule type="expression" dxfId="27" priority="72">
      <formula>$C$29&lt;3</formula>
    </cfRule>
  </conditionalFormatting>
  <conditionalFormatting sqref="G42:G45">
    <cfRule type="expression" dxfId="26" priority="63">
      <formula>$C$41&lt;3</formula>
    </cfRule>
  </conditionalFormatting>
  <conditionalFormatting sqref="G51:G54">
    <cfRule type="expression" dxfId="25" priority="60">
      <formula>$C$50&lt;3</formula>
    </cfRule>
  </conditionalFormatting>
  <conditionalFormatting sqref="G59:G61 K161:K175">
    <cfRule type="expression" dxfId="24" priority="57">
      <formula>$C$58&lt;3</formula>
    </cfRule>
  </conditionalFormatting>
  <conditionalFormatting sqref="G62">
    <cfRule type="expression" dxfId="23" priority="54">
      <formula>OR($C$63="Finns ej",$C$65="Mäts separat")</formula>
    </cfRule>
  </conditionalFormatting>
  <conditionalFormatting sqref="G67:G69 E69 I69">
    <cfRule type="expression" dxfId="22" priority="51">
      <formula>OR($C$67="Finns ej",$C$69="Mäts separat",$C$69="Ingår I mätdata hushållsel")</formula>
    </cfRule>
  </conditionalFormatting>
  <conditionalFormatting sqref="G79:G82 K180:K196">
    <cfRule type="expression" dxfId="21" priority="46">
      <formula>$C$78&lt;3</formula>
    </cfRule>
  </conditionalFormatting>
  <conditionalFormatting sqref="G89:G91">
    <cfRule type="expression" dxfId="20" priority="43">
      <formula>OR($C$88&lt;3,$C$85="Mätdata ej tillgänglig")</formula>
    </cfRule>
  </conditionalFormatting>
  <conditionalFormatting sqref="G143:G157">
    <cfRule type="expression" dxfId="19" priority="29">
      <formula>$C$50&lt;1</formula>
    </cfRule>
  </conditionalFormatting>
  <conditionalFormatting sqref="G201:G215">
    <cfRule type="expression" dxfId="18" priority="10">
      <formula>$C$88=0</formula>
    </cfRule>
  </conditionalFormatting>
  <conditionalFormatting sqref="G143:K157">
    <cfRule type="expression" dxfId="17" priority="12">
      <formula>$C$48="Finns ej"</formula>
    </cfRule>
  </conditionalFormatting>
  <conditionalFormatting sqref="G201:K215">
    <cfRule type="expression" dxfId="16" priority="41">
      <formula>$C$85="Mätdata ej tillgänglig"</formula>
    </cfRule>
  </conditionalFormatting>
  <conditionalFormatting sqref="I79:I82 M180:M196">
    <cfRule type="expression" dxfId="15" priority="47">
      <formula>$C$78&lt;4</formula>
    </cfRule>
  </conditionalFormatting>
  <conditionalFormatting sqref="I104:I118">
    <cfRule type="expression" dxfId="14" priority="38">
      <formula>$C$29&lt;2</formula>
    </cfRule>
  </conditionalFormatting>
  <conditionalFormatting sqref="I124:I138">
    <cfRule type="expression" dxfId="13" priority="36">
      <formula>$C$41&lt;2</formula>
    </cfRule>
  </conditionalFormatting>
  <conditionalFormatting sqref="I143:I157">
    <cfRule type="expression" dxfId="12" priority="30">
      <formula>$C$50&lt;2</formula>
    </cfRule>
  </conditionalFormatting>
  <conditionalFormatting sqref="I201:I215">
    <cfRule type="expression" dxfId="11" priority="4">
      <formula>$C$88&lt;2</formula>
    </cfRule>
  </conditionalFormatting>
  <conditionalFormatting sqref="K79:K82 O180:O196">
    <cfRule type="expression" dxfId="10" priority="48">
      <formula>$C$78&lt;5</formula>
    </cfRule>
  </conditionalFormatting>
  <conditionalFormatting sqref="K104:K118">
    <cfRule type="expression" dxfId="9" priority="39">
      <formula>$C$29&lt;3</formula>
    </cfRule>
  </conditionalFormatting>
  <conditionalFormatting sqref="K124:K138">
    <cfRule type="expression" dxfId="8" priority="37">
      <formula>$C$41&lt;3</formula>
    </cfRule>
  </conditionalFormatting>
  <conditionalFormatting sqref="K143:K157">
    <cfRule type="expression" dxfId="7" priority="31">
      <formula>$C$50&lt;3</formula>
    </cfRule>
  </conditionalFormatting>
  <conditionalFormatting sqref="K201:K215">
    <cfRule type="expression" dxfId="6" priority="5">
      <formula>$C$88&lt;3</formula>
    </cfRule>
  </conditionalFormatting>
  <conditionalFormatting sqref="O122:O138 Q122:Q138 S122:S138">
    <cfRule type="expression" dxfId="5" priority="35">
      <formula>OR($C$38="Inkluderad i energi för tappvarmvatten",$C$38="Inkluderad i energi för uppvärmning")</formula>
    </cfRule>
  </conditionalFormatting>
  <conditionalFormatting sqref="O122:O138">
    <cfRule type="expression" dxfId="4" priority="11">
      <formula>OR($C$36="Kallvattenvolym",$C$36="Tappvarmvattenvolym")</formula>
    </cfRule>
  </conditionalFormatting>
  <conditionalFormatting sqref="O160:O175">
    <cfRule type="expression" dxfId="3" priority="95">
      <formula>OR($C$63="Finns ej",$C$65="Ingår i mätdata fastighetsel",$C$65="Ingår i mätdata hushållsel")</formula>
    </cfRule>
  </conditionalFormatting>
  <conditionalFormatting sqref="Q124:Q138">
    <cfRule type="expression" dxfId="2" priority="32">
      <formula>$C$41&lt;2</formula>
    </cfRule>
  </conditionalFormatting>
  <conditionalFormatting sqref="Q160:Q175">
    <cfRule type="expression" dxfId="1" priority="96">
      <formula>OR($C$67="Finns ej",$C$69="Ingår i mätdata fastighetsel",$C$69="Ingår i mätdata hushållsel")</formula>
    </cfRule>
  </conditionalFormatting>
  <conditionalFormatting sqref="S124:S138">
    <cfRule type="expression" dxfId="0" priority="34">
      <formula>$C$41&lt;3</formula>
    </cfRule>
  </conditionalFormatting>
  <dataValidations count="31">
    <dataValidation type="list" allowBlank="1" showInputMessage="1" showErrorMessage="1" sqref="AE99:AE123" xr:uid="{EAD90655-FC99-4AC4-AF2E-74124F11AFC9}">
      <formula1>$EM$85:$EM$86</formula1>
    </dataValidation>
    <dataValidation type="list" allowBlank="1" showInputMessage="1" showErrorMessage="1" sqref="C101" xr:uid="{193D3771-6AB9-4797-A7FF-A7E4ECF7ACAF}">
      <formula1>$EB$88:$EB$92</formula1>
    </dataValidation>
    <dataValidation type="list" allowBlank="1" showInputMessage="1" showErrorMessage="1" sqref="AM77" xr:uid="{D903FDF8-7C4A-4047-B507-21EA9020D27B}">
      <formula1>$AM$78:$AM$80</formula1>
    </dataValidation>
    <dataValidation type="list" allowBlank="1" showInputMessage="1" showErrorMessage="1" sqref="C78" xr:uid="{2B0C1503-3A1B-4C7C-9D0F-12A3F0250700}">
      <formula1>$DR$86:$DR$90</formula1>
    </dataValidation>
    <dataValidation type="list" allowBlank="1" showInputMessage="1" showErrorMessage="1" sqref="AH241:AI241 C82 G82 E82 I82 K82" xr:uid="{C9383955-ADE1-4E97-B883-3DC4C2BE3229}">
      <formula1>$DQ$85:$DQ$86</formula1>
    </dataValidation>
    <dataValidation type="list" allowBlank="1" showInputMessage="1" showErrorMessage="1" sqref="C50" xr:uid="{EA3601A9-D21F-4AA7-82F5-13EE75FA1574}">
      <formula1>$DR$85:$DR$88</formula1>
    </dataValidation>
    <dataValidation type="list" allowBlank="1" showInputMessage="1" showErrorMessage="1" sqref="G43 C31 E31 G31 C43 E43" xr:uid="{6CB56266-A875-4E64-95A0-DAA06ADBFF1E}">
      <formula1>$DS$85:$DS$92</formula1>
    </dataValidation>
    <dataValidation type="list" allowBlank="1" showInputMessage="1" showErrorMessage="1" sqref="AC190:AI190 AA190 AE213:AI213" xr:uid="{53530F62-0645-4711-9407-F8B135945700}">
      <formula1>$DU$85:$DU$89</formula1>
    </dataValidation>
    <dataValidation type="list" allowBlank="1" showInputMessage="1" showErrorMessage="1" sqref="CX238:CY238 AH240:AI240 G81 E81 C81 CR238:CV238 V240:V241 Y240:Y241 AJ240:AJ241 I81 K81" xr:uid="{F019401B-C167-4862-A75A-2E89B00D22B9}">
      <formula1>$EA$85:$EA$88</formula1>
    </dataValidation>
    <dataValidation type="list" allowBlank="1" showInputMessage="1" showErrorMessage="1" sqref="CX237:CY237 CT237:CV237 G80 E80 C80 AH239:AJ239 Y239 V239 I80 K80" xr:uid="{97AFE13E-0E7A-4F81-8370-3E766BE56299}">
      <formula1>$DZ$85:$DZ$88</formula1>
    </dataValidation>
    <dataValidation type="list" allowBlank="1" showInputMessage="1" showErrorMessage="1" sqref="G52 AD167:AI167 C52 E52" xr:uid="{ED82CA1E-E622-4256-B323-A69D062DA2FB}">
      <formula1>$DW$85:$DW$86</formula1>
    </dataValidation>
    <dataValidation type="list" allowBlank="1" showInputMessage="1" showErrorMessage="1" sqref="T146" xr:uid="{9B102283-6045-4ED7-B13A-3E7679BAB7EC}">
      <formula1>$EB$85:$EB$92</formula1>
    </dataValidation>
    <dataValidation type="list" allowBlank="1" showInputMessage="1" showErrorMessage="1" sqref="AE214:AI214" xr:uid="{659D45FE-8557-448E-81E4-77E6E04FFDC9}">
      <formula1>$EK$85:$EK$86</formula1>
    </dataValidation>
    <dataValidation type="list" allowBlank="1" showInputMessage="1" showErrorMessage="1" sqref="AC191:AI191 AA191 AK197:AK198" xr:uid="{B026B5D4-0F12-471F-8365-69FBA37041B1}">
      <formula1>$EF$85:$EF$86</formula1>
    </dataValidation>
    <dataValidation type="list" allowBlank="1" showInputMessage="1" showErrorMessage="1" sqref="G54 G33 E45 E33 E54 G45 AD169:AI169 C54 C45 C33" xr:uid="{B220585C-86A9-4301-A6B6-BBEFE1FF8A73}">
      <formula1>$EJ$85:$EJ$86</formula1>
    </dataValidation>
    <dataValidation type="list" allowBlank="1" showInputMessage="1" showErrorMessage="1" sqref="C95:C96 C102 T147" xr:uid="{4A5D4A5C-ED96-4B78-8D37-9C4B295C016A}">
      <formula1>$EC$85:$EC$96</formula1>
    </dataValidation>
    <dataValidation type="list" allowBlank="1" showInputMessage="1" showErrorMessage="1" sqref="C48 C76 C87 C57 C67 C63 C40" xr:uid="{5D04483F-957C-4A66-A9EA-4262340A4C1D}">
      <formula1>$EL$85:$EL$86</formula1>
    </dataValidation>
    <dataValidation type="list" allowBlank="1" showInputMessage="1" showErrorMessage="1" sqref="AE98" xr:uid="{5D77A453-45B8-437D-B445-ABCD79EFACB6}">
      <formula1>$EH$85:$EH$87</formula1>
    </dataValidation>
    <dataValidation type="list" allowBlank="1" showInputMessage="1" showErrorMessage="1" sqref="C38" xr:uid="{20C8101A-4D0B-44FA-9A29-4AF63A3669ED}">
      <formula1>$EQ$85:$EQ$87</formula1>
    </dataValidation>
    <dataValidation type="list" allowBlank="1" showInputMessage="1" showErrorMessage="1" sqref="C36" xr:uid="{70F93D1A-E1B6-435B-AE90-92910A7F4E1B}">
      <formula1>$EP$85:$EP$87</formula1>
    </dataValidation>
    <dataValidation type="list" allowBlank="1" showInputMessage="1" showErrorMessage="1" sqref="C94 C85" xr:uid="{CEF47E15-E7EF-4A14-8FFD-EAFFDE095C2F}">
      <formula1>$ER$85:$ER$86</formula1>
    </dataValidation>
    <dataValidation type="list" allowBlank="1" showInputMessage="1" showErrorMessage="1" sqref="C28" xr:uid="{9455D6AD-7F8F-4A38-85F3-7DD0D00319F6}">
      <formula1>$EO$85:$EO$86</formula1>
    </dataValidation>
    <dataValidation type="list" allowBlank="1" showInputMessage="1" showErrorMessage="1" sqref="C29 C58 C41 C88" xr:uid="{7DAE43B2-40F8-43EC-89F1-B202EE14E064}">
      <formula1>$DR$86:$DR$88</formula1>
    </dataValidation>
    <dataValidation type="list" allowBlank="1" showInputMessage="1" showErrorMessage="1" sqref="C61 G61 E61 C91 E91 G91" xr:uid="{6E3B6D67-854E-4974-B986-1E9B2E4A357B}">
      <formula1>$EJ$85</formula1>
    </dataValidation>
    <dataValidation type="list" allowBlank="1" showInputMessage="1" showErrorMessage="1" sqref="C65" xr:uid="{08DD2104-997D-4F6A-B9A3-C90DC4242C54}">
      <formula1>$ES$85:$ES$87</formula1>
    </dataValidation>
    <dataValidation type="list" allowBlank="1" showInputMessage="1" showErrorMessage="1" sqref="C69" xr:uid="{E0502D25-6649-4061-9905-D3B8B835DF81}">
      <formula1>$ET$85:$ET$87</formula1>
    </dataValidation>
    <dataValidation type="list" allowBlank="1" showInputMessage="1" showErrorMessage="1" sqref="C71" xr:uid="{D78894AD-5927-4573-B572-832B8752F951}">
      <formula1>$EU$85:$EU$87</formula1>
    </dataValidation>
    <dataValidation type="list" allowBlank="1" showInputMessage="1" showErrorMessage="1" sqref="E60 G60 E90 G90" xr:uid="{EB843F7B-4A7C-4752-B3A3-F81AFE7BED6F}">
      <formula1>$DT$85:$DT$89</formula1>
    </dataValidation>
    <dataValidation type="decimal" allowBlank="1" showInputMessage="1" showErrorMessage="1" error="Ange mätdata i MWh! " sqref="G107:K118 G127:K138 G146:K157 G164:K175 G185:O196 G204:K215" xr:uid="{3D1BBEAF-8F07-4439-BAB8-4B48ED8DF31B}">
      <formula1>0</formula1>
      <formula2>1000</formula2>
    </dataValidation>
    <dataValidation type="decimal" allowBlank="1" showInputMessage="1" showErrorMessage="1" error="Ange endast siffror!" sqref="C222 C226 C230" xr:uid="{62EA51FE-51DF-432B-B476-51437A400265}">
      <formula1>0</formula1>
      <formula2>30</formula2>
    </dataValidation>
    <dataValidation type="whole" allowBlank="1" showInputMessage="1" showErrorMessage="1" error="Areaandel ska vara mellan 0 och 100 %!" sqref="C221 C225 C229" xr:uid="{4191ECE2-E70B-40DF-972E-83A2986B9730}">
      <formula1>0</formula1>
      <formula2>100</formula2>
    </dataValidation>
  </dataValidations>
  <pageMargins left="0.7" right="0.7" top="0.75" bottom="0.75" header="0.3" footer="0.3"/>
  <pageSetup paperSize="9" scale="1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74340537-2B93-40D2-A523-515A472E8FE4}">
            <xm:f>'Indata och resultat'!$E$52=1</xm:f>
            <x14:dxf>
              <font>
                <color rgb="FFFF0000"/>
              </font>
            </x14:dxf>
          </x14:cfRule>
          <xm:sqref>B103</xm:sqref>
        </x14:conditionalFormatting>
        <x14:conditionalFormatting xmlns:xm="http://schemas.microsoft.com/office/excel/2006/main">
          <x14:cfRule type="expression" priority="7" id="{AFBB5197-F20D-4DA5-A754-4FE83A7B3BC1}">
            <xm:f>'Indata och resultat'!$D$15=0</xm:f>
            <x14:dxf>
              <font>
                <color rgb="FFEEF1F9"/>
              </font>
              <fill>
                <patternFill>
                  <bgColor rgb="FFEEF1F9"/>
                </patternFill>
              </fill>
              <border>
                <left/>
                <right/>
                <top/>
                <bottom/>
                <vertical/>
                <horizontal/>
              </border>
            </x14:dxf>
          </x14:cfRule>
          <xm:sqref>B234:E234</xm:sqref>
        </x14:conditionalFormatting>
        <x14:conditionalFormatting xmlns:xm="http://schemas.microsoft.com/office/excel/2006/main">
          <x14:cfRule type="expression" priority="6" id="{8239D64F-9068-408F-965F-14B28D31C7D5}">
            <xm:f>'Indata och resultat'!$D$16=0</xm:f>
            <x14:dxf>
              <font>
                <color rgb="FFEEF1F9"/>
              </font>
              <fill>
                <patternFill>
                  <bgColor rgb="FFEEF1F9"/>
                </patternFill>
              </fill>
              <border>
                <left/>
                <right/>
                <top/>
                <bottom/>
                <vertical/>
                <horizontal/>
              </border>
            </x14:dxf>
          </x14:cfRule>
          <xm:sqref>B236:E236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9BB10-D589-49B1-A0C8-D60BC8C0FD60}">
  <sheetPr codeName="Sheet5"/>
  <dimension ref="A1:LD111"/>
  <sheetViews>
    <sheetView zoomScale="90" zoomScaleNormal="90" workbookViewId="0">
      <selection activeCell="KM36" sqref="KM36"/>
    </sheetView>
  </sheetViews>
  <sheetFormatPr defaultRowHeight="14.45"/>
  <sheetData>
    <row r="1" spans="1:312">
      <c r="A1" s="224" t="s">
        <v>371</v>
      </c>
      <c r="B1" s="224"/>
      <c r="C1" s="225" t="s">
        <v>372</v>
      </c>
      <c r="D1" s="225" t="s">
        <v>373</v>
      </c>
      <c r="E1" s="225" t="s">
        <v>374</v>
      </c>
      <c r="F1" s="225" t="s">
        <v>375</v>
      </c>
      <c r="G1" s="226" t="s">
        <v>376</v>
      </c>
      <c r="H1" s="225" t="s">
        <v>377</v>
      </c>
      <c r="I1" s="225" t="s">
        <v>378</v>
      </c>
      <c r="J1" s="219" t="s">
        <v>379</v>
      </c>
      <c r="K1" s="225" t="s">
        <v>380</v>
      </c>
      <c r="L1" s="225" t="s">
        <v>381</v>
      </c>
      <c r="M1" s="225" t="s">
        <v>382</v>
      </c>
      <c r="N1" s="225" t="s">
        <v>383</v>
      </c>
      <c r="O1" s="225" t="s">
        <v>384</v>
      </c>
      <c r="P1" s="220" t="s">
        <v>385</v>
      </c>
      <c r="Q1" s="225" t="s">
        <v>386</v>
      </c>
      <c r="R1" s="225" t="s">
        <v>387</v>
      </c>
      <c r="S1" s="225" t="s">
        <v>388</v>
      </c>
      <c r="T1" s="225" t="s">
        <v>389</v>
      </c>
      <c r="U1" s="225" t="s">
        <v>390</v>
      </c>
      <c r="V1" s="225" t="s">
        <v>391</v>
      </c>
      <c r="W1" s="225" t="s">
        <v>392</v>
      </c>
      <c r="X1" s="225" t="s">
        <v>393</v>
      </c>
      <c r="Y1" s="219" t="s">
        <v>394</v>
      </c>
      <c r="Z1" s="225" t="s">
        <v>395</v>
      </c>
      <c r="AA1" s="225" t="s">
        <v>396</v>
      </c>
      <c r="AB1" s="225" t="s">
        <v>397</v>
      </c>
      <c r="AC1" s="219" t="s">
        <v>398</v>
      </c>
      <c r="AD1" s="225" t="s">
        <v>399</v>
      </c>
      <c r="AE1" s="225" t="s">
        <v>400</v>
      </c>
      <c r="AF1" s="225" t="s">
        <v>401</v>
      </c>
      <c r="AG1" s="225" t="s">
        <v>402</v>
      </c>
      <c r="AH1" s="225" t="s">
        <v>403</v>
      </c>
      <c r="AI1" s="219" t="s">
        <v>404</v>
      </c>
      <c r="AJ1" s="225" t="s">
        <v>405</v>
      </c>
      <c r="AK1" s="219" t="s">
        <v>406</v>
      </c>
      <c r="AL1" s="225" t="s">
        <v>407</v>
      </c>
      <c r="AM1" s="225" t="s">
        <v>408</v>
      </c>
      <c r="AN1" s="225" t="s">
        <v>409</v>
      </c>
      <c r="AO1" s="225" t="s">
        <v>410</v>
      </c>
      <c r="AP1" s="225" t="s">
        <v>411</v>
      </c>
      <c r="AQ1" s="225" t="s">
        <v>412</v>
      </c>
      <c r="AR1" s="225" t="s">
        <v>413</v>
      </c>
      <c r="AS1" s="225" t="s">
        <v>414</v>
      </c>
      <c r="AT1" s="225" t="s">
        <v>415</v>
      </c>
      <c r="AU1" s="225" t="s">
        <v>416</v>
      </c>
      <c r="AV1" s="225" t="s">
        <v>417</v>
      </c>
      <c r="AW1" s="225" t="s">
        <v>418</v>
      </c>
      <c r="AX1" s="225" t="s">
        <v>419</v>
      </c>
      <c r="AY1" s="225" t="s">
        <v>420</v>
      </c>
      <c r="AZ1" s="219" t="s">
        <v>421</v>
      </c>
      <c r="BA1" s="225" t="s">
        <v>422</v>
      </c>
      <c r="BB1" s="225" t="s">
        <v>423</v>
      </c>
      <c r="BC1" s="225" t="s">
        <v>424</v>
      </c>
      <c r="BD1" s="225" t="s">
        <v>425</v>
      </c>
      <c r="BE1" s="225" t="s">
        <v>426</v>
      </c>
      <c r="BF1" s="225" t="s">
        <v>427</v>
      </c>
      <c r="BG1" s="225" t="s">
        <v>428</v>
      </c>
      <c r="BH1" s="227" t="s">
        <v>429</v>
      </c>
      <c r="BI1" s="227" t="s">
        <v>430</v>
      </c>
      <c r="BJ1" s="225" t="s">
        <v>431</v>
      </c>
      <c r="BK1" s="219" t="s">
        <v>432</v>
      </c>
      <c r="BL1" s="225" t="s">
        <v>433</v>
      </c>
      <c r="BM1" s="225" t="s">
        <v>434</v>
      </c>
      <c r="BN1" s="225" t="s">
        <v>435</v>
      </c>
      <c r="BO1" s="225" t="s">
        <v>436</v>
      </c>
      <c r="BP1" s="225" t="s">
        <v>437</v>
      </c>
      <c r="BQ1" s="227" t="s">
        <v>438</v>
      </c>
      <c r="BR1" s="225" t="s">
        <v>439</v>
      </c>
      <c r="BS1" s="225" t="s">
        <v>440</v>
      </c>
      <c r="BT1" s="225" t="s">
        <v>441</v>
      </c>
      <c r="BU1" s="225" t="s">
        <v>442</v>
      </c>
      <c r="BV1" s="225" t="s">
        <v>443</v>
      </c>
      <c r="BW1" s="225" t="s">
        <v>444</v>
      </c>
      <c r="BX1" s="225" t="s">
        <v>445</v>
      </c>
      <c r="BY1" s="225" t="s">
        <v>446</v>
      </c>
      <c r="BZ1" s="225" t="s">
        <v>447</v>
      </c>
      <c r="CA1" s="225" t="s">
        <v>448</v>
      </c>
      <c r="CB1" s="225" t="s">
        <v>449</v>
      </c>
      <c r="CC1" s="219" t="s">
        <v>450</v>
      </c>
      <c r="CD1" s="225" t="s">
        <v>451</v>
      </c>
      <c r="CE1" s="225" t="s">
        <v>452</v>
      </c>
      <c r="CF1" s="225" t="s">
        <v>453</v>
      </c>
      <c r="CG1" s="225" t="s">
        <v>454</v>
      </c>
      <c r="CH1" s="225" t="s">
        <v>455</v>
      </c>
      <c r="CI1" s="225" t="s">
        <v>456</v>
      </c>
      <c r="CJ1" s="225" t="s">
        <v>457</v>
      </c>
      <c r="CK1" s="225" t="s">
        <v>458</v>
      </c>
      <c r="CL1" s="225" t="s">
        <v>459</v>
      </c>
      <c r="CM1" s="225" t="s">
        <v>460</v>
      </c>
      <c r="CN1" s="225" t="s">
        <v>461</v>
      </c>
      <c r="CO1" s="225" t="s">
        <v>462</v>
      </c>
      <c r="CP1" s="225" t="s">
        <v>463</v>
      </c>
      <c r="CQ1" s="225" t="s">
        <v>464</v>
      </c>
      <c r="CR1" s="225" t="s">
        <v>465</v>
      </c>
      <c r="CS1" s="219" t="s">
        <v>466</v>
      </c>
      <c r="CT1" s="225" t="s">
        <v>467</v>
      </c>
      <c r="CU1" s="225" t="s">
        <v>468</v>
      </c>
      <c r="CV1" s="225" t="s">
        <v>469</v>
      </c>
      <c r="CW1" s="225" t="s">
        <v>470</v>
      </c>
      <c r="CX1" s="225" t="s">
        <v>471</v>
      </c>
      <c r="CY1" s="225" t="s">
        <v>472</v>
      </c>
      <c r="CZ1" s="225" t="s">
        <v>473</v>
      </c>
      <c r="DA1" s="225" t="s">
        <v>41</v>
      </c>
      <c r="DB1" s="225" t="s">
        <v>474</v>
      </c>
      <c r="DC1" s="225" t="s">
        <v>475</v>
      </c>
      <c r="DD1" s="225" t="s">
        <v>476</v>
      </c>
      <c r="DE1" s="225" t="s">
        <v>477</v>
      </c>
      <c r="DF1" s="225" t="s">
        <v>478</v>
      </c>
      <c r="DG1" s="225" t="s">
        <v>479</v>
      </c>
      <c r="DH1" s="225" t="s">
        <v>480</v>
      </c>
      <c r="DI1" s="225" t="s">
        <v>481</v>
      </c>
      <c r="DJ1" s="225" t="s">
        <v>482</v>
      </c>
      <c r="DK1" s="225" t="s">
        <v>483</v>
      </c>
      <c r="DL1" s="225" t="s">
        <v>484</v>
      </c>
      <c r="DM1" s="225" t="s">
        <v>485</v>
      </c>
      <c r="DN1" s="225" t="s">
        <v>486</v>
      </c>
      <c r="DO1" s="225" t="s">
        <v>487</v>
      </c>
      <c r="DP1" s="225" t="s">
        <v>488</v>
      </c>
      <c r="DQ1" s="225" t="s">
        <v>489</v>
      </c>
      <c r="DR1" s="219" t="s">
        <v>490</v>
      </c>
      <c r="DS1" s="225" t="s">
        <v>491</v>
      </c>
      <c r="DT1" s="225" t="s">
        <v>492</v>
      </c>
      <c r="DU1" s="225" t="s">
        <v>493</v>
      </c>
      <c r="DV1" s="225" t="s">
        <v>494</v>
      </c>
      <c r="DW1" s="225" t="s">
        <v>495</v>
      </c>
      <c r="DX1" s="225" t="s">
        <v>496</v>
      </c>
      <c r="DY1" s="225" t="s">
        <v>497</v>
      </c>
      <c r="DZ1" s="225" t="s">
        <v>498</v>
      </c>
      <c r="EA1" s="225" t="s">
        <v>499</v>
      </c>
      <c r="EB1" s="225" t="s">
        <v>500</v>
      </c>
      <c r="EC1" s="225" t="s">
        <v>501</v>
      </c>
      <c r="ED1" s="225" t="s">
        <v>502</v>
      </c>
      <c r="EE1" s="225" t="s">
        <v>503</v>
      </c>
      <c r="EF1" s="225" t="s">
        <v>504</v>
      </c>
      <c r="EG1" s="225" t="s">
        <v>505</v>
      </c>
      <c r="EH1" s="225" t="s">
        <v>506</v>
      </c>
      <c r="EI1" s="225" t="s">
        <v>507</v>
      </c>
      <c r="EJ1" s="225" t="s">
        <v>508</v>
      </c>
      <c r="EK1" s="225" t="s">
        <v>509</v>
      </c>
      <c r="EL1" s="225" t="s">
        <v>510</v>
      </c>
      <c r="EM1" s="225" t="s">
        <v>511</v>
      </c>
      <c r="EN1" s="225" t="s">
        <v>512</v>
      </c>
      <c r="EO1" s="225" t="s">
        <v>513</v>
      </c>
      <c r="EP1" s="225" t="s">
        <v>514</v>
      </c>
      <c r="EQ1" s="225" t="s">
        <v>515</v>
      </c>
      <c r="ER1" s="225" t="s">
        <v>516</v>
      </c>
      <c r="ES1" s="225" t="s">
        <v>517</v>
      </c>
      <c r="ET1" s="225" t="s">
        <v>518</v>
      </c>
      <c r="EU1" s="225" t="s">
        <v>519</v>
      </c>
      <c r="EV1" s="225" t="s">
        <v>520</v>
      </c>
      <c r="EW1" s="225" t="s">
        <v>521</v>
      </c>
      <c r="EX1" s="225" t="s">
        <v>522</v>
      </c>
      <c r="EY1" s="225" t="s">
        <v>523</v>
      </c>
      <c r="EZ1" s="225" t="s">
        <v>524</v>
      </c>
      <c r="FA1" s="227" t="s">
        <v>525</v>
      </c>
      <c r="FB1" s="225" t="s">
        <v>526</v>
      </c>
      <c r="FC1" s="225" t="s">
        <v>527</v>
      </c>
      <c r="FD1" s="225" t="s">
        <v>528</v>
      </c>
      <c r="FE1" s="225" t="s">
        <v>529</v>
      </c>
      <c r="FF1" s="219" t="s">
        <v>530</v>
      </c>
      <c r="FG1" s="225" t="s">
        <v>531</v>
      </c>
      <c r="FH1" s="225" t="s">
        <v>532</v>
      </c>
      <c r="FI1" s="225" t="s">
        <v>533</v>
      </c>
      <c r="FJ1" s="225" t="s">
        <v>534</v>
      </c>
      <c r="FK1" s="225" t="s">
        <v>535</v>
      </c>
      <c r="FL1" s="225" t="s">
        <v>536</v>
      </c>
      <c r="FM1" s="225" t="s">
        <v>537</v>
      </c>
      <c r="FN1" s="225" t="s">
        <v>538</v>
      </c>
      <c r="FO1" s="225" t="s">
        <v>539</v>
      </c>
      <c r="FP1" s="219" t="s">
        <v>540</v>
      </c>
      <c r="FQ1" s="225" t="s">
        <v>541</v>
      </c>
      <c r="FR1" s="225" t="s">
        <v>542</v>
      </c>
      <c r="FS1" s="225" t="s">
        <v>543</v>
      </c>
      <c r="FT1" s="225" t="s">
        <v>544</v>
      </c>
      <c r="FU1" s="225" t="s">
        <v>545</v>
      </c>
      <c r="FV1" s="220" t="s">
        <v>546</v>
      </c>
      <c r="FW1" s="225" t="s">
        <v>547</v>
      </c>
      <c r="FX1" s="225" t="s">
        <v>548</v>
      </c>
      <c r="FY1" s="225" t="s">
        <v>549</v>
      </c>
      <c r="FZ1" s="225" t="s">
        <v>550</v>
      </c>
      <c r="GA1" s="225" t="s">
        <v>551</v>
      </c>
      <c r="GB1" s="225" t="s">
        <v>552</v>
      </c>
      <c r="GC1" s="225" t="s">
        <v>553</v>
      </c>
      <c r="GD1" s="225" t="s">
        <v>554</v>
      </c>
      <c r="GE1" s="227" t="s">
        <v>555</v>
      </c>
      <c r="GF1" s="225" t="s">
        <v>556</v>
      </c>
      <c r="GG1" s="225" t="s">
        <v>557</v>
      </c>
      <c r="GH1" s="225" t="s">
        <v>558</v>
      </c>
      <c r="GI1" s="225" t="s">
        <v>559</v>
      </c>
      <c r="GJ1" s="225" t="s">
        <v>560</v>
      </c>
      <c r="GK1" s="225" t="s">
        <v>561</v>
      </c>
      <c r="GL1" s="225" t="s">
        <v>562</v>
      </c>
      <c r="GM1" s="225" t="s">
        <v>563</v>
      </c>
      <c r="GN1" s="225" t="s">
        <v>564</v>
      </c>
      <c r="GO1" s="225" t="s">
        <v>565</v>
      </c>
      <c r="GP1" s="225" t="s">
        <v>566</v>
      </c>
      <c r="GQ1" s="225" t="s">
        <v>567</v>
      </c>
      <c r="GR1" s="225" t="s">
        <v>568</v>
      </c>
      <c r="GS1" s="225" t="s">
        <v>569</v>
      </c>
      <c r="GT1" s="219" t="s">
        <v>570</v>
      </c>
      <c r="GU1" s="225" t="s">
        <v>571</v>
      </c>
      <c r="GV1" s="225" t="s">
        <v>572</v>
      </c>
      <c r="GW1" s="219" t="s">
        <v>573</v>
      </c>
      <c r="GX1" s="225" t="s">
        <v>574</v>
      </c>
      <c r="GY1" s="225" t="s">
        <v>575</v>
      </c>
      <c r="GZ1" s="225" t="s">
        <v>576</v>
      </c>
      <c r="HA1" s="225" t="s">
        <v>577</v>
      </c>
      <c r="HB1" s="225" t="s">
        <v>578</v>
      </c>
      <c r="HC1" s="225" t="s">
        <v>579</v>
      </c>
      <c r="HD1" s="225" t="s">
        <v>580</v>
      </c>
      <c r="HE1" s="225" t="s">
        <v>581</v>
      </c>
      <c r="HF1" s="225" t="s">
        <v>582</v>
      </c>
      <c r="HG1" s="225" t="s">
        <v>583</v>
      </c>
      <c r="HH1" s="225" t="s">
        <v>584</v>
      </c>
      <c r="HI1" s="225" t="s">
        <v>585</v>
      </c>
      <c r="HJ1" s="225" t="s">
        <v>586</v>
      </c>
      <c r="HK1" s="225" t="s">
        <v>587</v>
      </c>
      <c r="HL1" s="225" t="s">
        <v>588</v>
      </c>
      <c r="HM1" s="225" t="s">
        <v>589</v>
      </c>
      <c r="HN1" s="225" t="s">
        <v>590</v>
      </c>
      <c r="HO1" s="225" t="s">
        <v>591</v>
      </c>
      <c r="HP1" s="225" t="s">
        <v>592</v>
      </c>
      <c r="HQ1" s="225" t="s">
        <v>593</v>
      </c>
      <c r="HR1" s="225" t="s">
        <v>594</v>
      </c>
      <c r="HS1" s="225" t="s">
        <v>595</v>
      </c>
      <c r="HT1" s="225" t="s">
        <v>596</v>
      </c>
      <c r="HU1" s="225" t="s">
        <v>597</v>
      </c>
      <c r="HV1" s="225" t="s">
        <v>598</v>
      </c>
      <c r="HW1" s="225" t="s">
        <v>599</v>
      </c>
      <c r="HX1" s="225" t="s">
        <v>600</v>
      </c>
      <c r="HY1" s="225" t="s">
        <v>601</v>
      </c>
      <c r="HZ1" s="225" t="s">
        <v>602</v>
      </c>
      <c r="IA1" s="225" t="s">
        <v>603</v>
      </c>
      <c r="IB1" s="225" t="s">
        <v>604</v>
      </c>
      <c r="IC1" s="225" t="s">
        <v>605</v>
      </c>
      <c r="ID1" s="225" t="s">
        <v>606</v>
      </c>
      <c r="IE1" s="225" t="s">
        <v>607</v>
      </c>
      <c r="IF1" s="225" t="s">
        <v>608</v>
      </c>
      <c r="IG1" s="225" t="s">
        <v>609</v>
      </c>
      <c r="IH1" s="225" t="s">
        <v>610</v>
      </c>
      <c r="II1" s="225" t="s">
        <v>611</v>
      </c>
      <c r="IJ1" s="225" t="s">
        <v>612</v>
      </c>
      <c r="IK1" s="225" t="s">
        <v>613</v>
      </c>
      <c r="IL1" s="225" t="s">
        <v>614</v>
      </c>
      <c r="IM1" s="225" t="s">
        <v>615</v>
      </c>
      <c r="IN1" s="225" t="s">
        <v>616</v>
      </c>
      <c r="IO1" s="225" t="s">
        <v>617</v>
      </c>
      <c r="IP1" s="225" t="s">
        <v>618</v>
      </c>
      <c r="IQ1" s="225" t="s">
        <v>619</v>
      </c>
      <c r="IR1" s="225" t="s">
        <v>620</v>
      </c>
      <c r="IS1" s="225" t="s">
        <v>621</v>
      </c>
      <c r="IT1" s="225" t="s">
        <v>622</v>
      </c>
      <c r="IU1" s="219" t="s">
        <v>623</v>
      </c>
      <c r="IV1" s="225" t="s">
        <v>624</v>
      </c>
      <c r="IW1" s="225" t="s">
        <v>625</v>
      </c>
      <c r="IX1" s="225" t="s">
        <v>626</v>
      </c>
      <c r="IY1" s="225" t="s">
        <v>627</v>
      </c>
      <c r="IZ1" s="225" t="s">
        <v>628</v>
      </c>
      <c r="JA1" s="225" t="s">
        <v>629</v>
      </c>
      <c r="JB1" s="225" t="s">
        <v>630</v>
      </c>
      <c r="JC1" s="225" t="s">
        <v>631</v>
      </c>
      <c r="JD1" s="225" t="s">
        <v>632</v>
      </c>
      <c r="JE1" s="225" t="s">
        <v>633</v>
      </c>
      <c r="JF1" s="225" t="s">
        <v>634</v>
      </c>
      <c r="JG1" s="225" t="s">
        <v>635</v>
      </c>
      <c r="JH1" s="225" t="s">
        <v>636</v>
      </c>
      <c r="JI1" s="225" t="s">
        <v>637</v>
      </c>
      <c r="JJ1" s="225" t="s">
        <v>638</v>
      </c>
      <c r="JK1" s="225" t="s">
        <v>639</v>
      </c>
      <c r="JL1" s="225" t="s">
        <v>640</v>
      </c>
      <c r="JM1" s="225" t="s">
        <v>641</v>
      </c>
      <c r="JN1" s="227" t="s">
        <v>642</v>
      </c>
      <c r="JO1" s="225" t="s">
        <v>643</v>
      </c>
      <c r="JP1" s="225" t="s">
        <v>644</v>
      </c>
      <c r="JQ1" s="225" t="s">
        <v>645</v>
      </c>
      <c r="JR1" s="225" t="s">
        <v>646</v>
      </c>
      <c r="JS1" s="225" t="s">
        <v>647</v>
      </c>
      <c r="JT1" s="225" t="s">
        <v>648</v>
      </c>
      <c r="JU1" s="225" t="s">
        <v>649</v>
      </c>
      <c r="JV1" s="225" t="s">
        <v>650</v>
      </c>
      <c r="JW1" s="225" t="s">
        <v>651</v>
      </c>
      <c r="JX1" s="225" t="s">
        <v>652</v>
      </c>
      <c r="JY1" s="219" t="s">
        <v>653</v>
      </c>
      <c r="JZ1" s="225" t="s">
        <v>654</v>
      </c>
      <c r="KA1" s="225" t="s">
        <v>655</v>
      </c>
      <c r="KB1" s="225" t="s">
        <v>656</v>
      </c>
      <c r="KC1" s="225" t="s">
        <v>657</v>
      </c>
      <c r="KD1" s="219" t="s">
        <v>658</v>
      </c>
      <c r="KE1" s="225" t="s">
        <v>659</v>
      </c>
      <c r="KF1" s="225" t="s">
        <v>660</v>
      </c>
      <c r="KG1" s="225" t="s">
        <v>661</v>
      </c>
      <c r="KH1" s="225" t="s">
        <v>662</v>
      </c>
      <c r="KI1" s="225" t="s">
        <v>663</v>
      </c>
      <c r="KJ1" s="227" t="s">
        <v>664</v>
      </c>
      <c r="KK1" s="225" t="s">
        <v>665</v>
      </c>
      <c r="KL1" s="225" t="s">
        <v>666</v>
      </c>
      <c r="KM1" s="225" t="s">
        <v>667</v>
      </c>
      <c r="KN1" s="225" t="s">
        <v>668</v>
      </c>
      <c r="KO1" s="225" t="s">
        <v>669</v>
      </c>
      <c r="KP1" s="225" t="s">
        <v>670</v>
      </c>
      <c r="KQ1" s="225" t="s">
        <v>671</v>
      </c>
      <c r="KR1" s="225" t="s">
        <v>672</v>
      </c>
      <c r="KS1" s="225" t="s">
        <v>673</v>
      </c>
      <c r="KT1" s="225" t="s">
        <v>674</v>
      </c>
      <c r="KU1" s="219" t="s">
        <v>675</v>
      </c>
      <c r="KV1" s="225" t="s">
        <v>676</v>
      </c>
      <c r="KW1" s="225" t="s">
        <v>677</v>
      </c>
      <c r="KX1" s="225" t="s">
        <v>678</v>
      </c>
      <c r="KY1" s="225" t="s">
        <v>679</v>
      </c>
      <c r="KZ1" s="225" t="s">
        <v>680</v>
      </c>
    </row>
    <row r="2" spans="1:312">
      <c r="A2">
        <v>1</v>
      </c>
      <c r="C2">
        <v>853.38</v>
      </c>
      <c r="D2">
        <v>590.74</v>
      </c>
      <c r="E2">
        <v>560.71</v>
      </c>
      <c r="F2">
        <v>525.05999999999995</v>
      </c>
      <c r="G2">
        <v>579.53</v>
      </c>
      <c r="H2">
        <v>609.85</v>
      </c>
      <c r="I2">
        <v>836.88</v>
      </c>
      <c r="J2">
        <v>471.67</v>
      </c>
      <c r="K2">
        <v>823.46</v>
      </c>
      <c r="L2">
        <v>633.72</v>
      </c>
      <c r="M2">
        <v>584.9</v>
      </c>
      <c r="N2">
        <v>632.99</v>
      </c>
      <c r="O2">
        <v>563.15</v>
      </c>
      <c r="P2">
        <v>647.28</v>
      </c>
      <c r="Q2">
        <v>764.92</v>
      </c>
      <c r="R2">
        <v>484.88</v>
      </c>
      <c r="S2">
        <v>835.23</v>
      </c>
      <c r="T2">
        <v>535.04999999999995</v>
      </c>
      <c r="U2">
        <v>638.09</v>
      </c>
      <c r="V2">
        <v>482.83</v>
      </c>
      <c r="W2">
        <v>647.6</v>
      </c>
      <c r="X2">
        <v>580.63</v>
      </c>
      <c r="Y2">
        <v>591.33000000000004</v>
      </c>
      <c r="Z2">
        <v>509.34</v>
      </c>
      <c r="AA2">
        <v>494.99</v>
      </c>
      <c r="AB2">
        <v>737.56</v>
      </c>
      <c r="AC2">
        <v>591.54999999999995</v>
      </c>
      <c r="AD2">
        <v>494.55</v>
      </c>
      <c r="AE2">
        <v>654.07000000000005</v>
      </c>
      <c r="AF2">
        <v>567.27</v>
      </c>
      <c r="AG2">
        <v>583.91999999999996</v>
      </c>
      <c r="AH2">
        <v>667.52</v>
      </c>
      <c r="AI2">
        <v>661.81</v>
      </c>
      <c r="AJ2">
        <v>776.65</v>
      </c>
      <c r="AK2">
        <v>598.9</v>
      </c>
      <c r="AL2">
        <v>702.39</v>
      </c>
      <c r="AM2">
        <v>581.47</v>
      </c>
      <c r="AN2">
        <v>554.70000000000005</v>
      </c>
      <c r="AO2">
        <v>592.33000000000004</v>
      </c>
      <c r="AP2">
        <v>595.83000000000004</v>
      </c>
      <c r="AQ2">
        <v>488.35</v>
      </c>
      <c r="AR2">
        <v>632.95000000000005</v>
      </c>
      <c r="AS2">
        <v>503.57</v>
      </c>
      <c r="AT2">
        <v>563.61</v>
      </c>
      <c r="AU2">
        <v>451.64</v>
      </c>
      <c r="AV2">
        <v>639.79999999999995</v>
      </c>
      <c r="AW2">
        <v>631.91</v>
      </c>
      <c r="AX2">
        <v>609.88</v>
      </c>
      <c r="AY2">
        <v>579.51</v>
      </c>
      <c r="AZ2">
        <v>621.91999999999996</v>
      </c>
      <c r="BA2">
        <v>574.71</v>
      </c>
      <c r="BB2">
        <v>612.87</v>
      </c>
      <c r="BC2">
        <v>749.76</v>
      </c>
      <c r="BD2">
        <v>577.04</v>
      </c>
      <c r="BE2">
        <v>722.97</v>
      </c>
      <c r="BF2">
        <v>557.05999999999995</v>
      </c>
      <c r="BG2">
        <v>571.09</v>
      </c>
      <c r="BH2">
        <v>566.35</v>
      </c>
      <c r="BI2">
        <v>581.22</v>
      </c>
      <c r="BJ2">
        <v>548.6</v>
      </c>
      <c r="BK2">
        <v>562.97</v>
      </c>
      <c r="BL2">
        <v>840.85</v>
      </c>
      <c r="BM2">
        <v>937.77</v>
      </c>
      <c r="BN2">
        <v>608.49</v>
      </c>
      <c r="BO2">
        <v>504.78</v>
      </c>
      <c r="BP2">
        <v>564</v>
      </c>
      <c r="BQ2">
        <v>556.38</v>
      </c>
      <c r="BR2">
        <v>681.33</v>
      </c>
      <c r="BS2">
        <v>566.89</v>
      </c>
      <c r="BT2">
        <v>640.76</v>
      </c>
      <c r="BU2">
        <v>501.55</v>
      </c>
      <c r="BV2">
        <v>746.27</v>
      </c>
      <c r="BW2">
        <v>817.93</v>
      </c>
      <c r="BX2">
        <v>751.05</v>
      </c>
      <c r="BY2">
        <v>639.78</v>
      </c>
      <c r="BZ2">
        <v>473.67</v>
      </c>
      <c r="CA2">
        <v>813.62</v>
      </c>
      <c r="CB2">
        <v>518.63</v>
      </c>
      <c r="CC2">
        <v>526.83000000000004</v>
      </c>
      <c r="CD2">
        <v>565.1</v>
      </c>
      <c r="CE2">
        <v>542.54999999999995</v>
      </c>
      <c r="CF2">
        <v>626.29999999999995</v>
      </c>
      <c r="CG2">
        <v>587.48</v>
      </c>
      <c r="CH2">
        <v>584.96</v>
      </c>
      <c r="CI2">
        <v>628.36</v>
      </c>
      <c r="CJ2">
        <v>552.78</v>
      </c>
      <c r="CK2">
        <v>539.29</v>
      </c>
      <c r="CL2">
        <v>639.62</v>
      </c>
      <c r="CM2">
        <v>627.6</v>
      </c>
      <c r="CN2">
        <v>513.47</v>
      </c>
      <c r="CO2">
        <v>469.53</v>
      </c>
      <c r="CP2">
        <v>551.20000000000005</v>
      </c>
      <c r="CQ2">
        <v>504.02</v>
      </c>
      <c r="CR2">
        <v>502.74</v>
      </c>
      <c r="CS2">
        <v>571.45000000000005</v>
      </c>
      <c r="CT2">
        <v>882.53</v>
      </c>
      <c r="CU2">
        <v>764.78</v>
      </c>
      <c r="CV2">
        <v>564.42999999999995</v>
      </c>
      <c r="CW2">
        <v>840.05</v>
      </c>
      <c r="CX2">
        <v>539.97</v>
      </c>
      <c r="CY2">
        <v>873.08</v>
      </c>
      <c r="CZ2">
        <v>529.26</v>
      </c>
      <c r="DA2">
        <v>494.56</v>
      </c>
      <c r="DB2">
        <v>616.01</v>
      </c>
      <c r="DC2">
        <v>495.74</v>
      </c>
      <c r="DD2">
        <v>578.34</v>
      </c>
      <c r="DE2">
        <v>587.29999999999995</v>
      </c>
      <c r="DF2">
        <v>606.95000000000005</v>
      </c>
      <c r="DG2">
        <v>535.34</v>
      </c>
      <c r="DH2">
        <v>913.25</v>
      </c>
      <c r="DI2">
        <v>573.72</v>
      </c>
      <c r="DJ2">
        <v>498.48</v>
      </c>
      <c r="DK2">
        <v>610.88</v>
      </c>
      <c r="DL2">
        <v>640.62</v>
      </c>
      <c r="DM2">
        <v>706.45</v>
      </c>
      <c r="DN2">
        <v>480.3</v>
      </c>
      <c r="DO2">
        <v>623.04</v>
      </c>
      <c r="DP2">
        <v>617.41</v>
      </c>
      <c r="DQ2">
        <v>523.84</v>
      </c>
      <c r="DR2">
        <v>494.76</v>
      </c>
      <c r="DS2">
        <v>612.77</v>
      </c>
      <c r="DT2">
        <v>503.66</v>
      </c>
      <c r="DU2">
        <v>873.73</v>
      </c>
      <c r="DV2">
        <v>478.02</v>
      </c>
      <c r="DW2">
        <v>627.95000000000005</v>
      </c>
      <c r="DX2">
        <v>498.98</v>
      </c>
      <c r="DY2">
        <v>483.5</v>
      </c>
      <c r="DZ2">
        <v>586.95000000000005</v>
      </c>
      <c r="EA2">
        <v>663.73</v>
      </c>
      <c r="EB2">
        <v>522.17999999999995</v>
      </c>
      <c r="EC2">
        <v>559.23</v>
      </c>
      <c r="ED2">
        <v>563.88</v>
      </c>
      <c r="EE2">
        <v>537.37</v>
      </c>
      <c r="EF2">
        <v>535.98</v>
      </c>
      <c r="EG2">
        <v>659.51</v>
      </c>
      <c r="EH2">
        <v>572.94000000000005</v>
      </c>
      <c r="EI2">
        <v>546.42999999999995</v>
      </c>
      <c r="EJ2">
        <v>686.29</v>
      </c>
      <c r="EK2">
        <v>482.05</v>
      </c>
      <c r="EL2">
        <v>634.02</v>
      </c>
      <c r="EM2">
        <v>816.26</v>
      </c>
      <c r="EN2">
        <v>480.08</v>
      </c>
      <c r="EO2">
        <v>781.78</v>
      </c>
      <c r="EP2">
        <v>506.8</v>
      </c>
      <c r="EQ2">
        <v>565.54</v>
      </c>
      <c r="ER2">
        <v>479.08</v>
      </c>
      <c r="ES2">
        <v>697.07</v>
      </c>
      <c r="ET2">
        <v>823.06</v>
      </c>
      <c r="EU2">
        <v>564.28</v>
      </c>
      <c r="EV2">
        <v>529.78</v>
      </c>
      <c r="EW2">
        <v>554.38</v>
      </c>
      <c r="EX2">
        <v>547.15</v>
      </c>
      <c r="EY2">
        <v>691.96</v>
      </c>
      <c r="EZ2">
        <v>589.16999999999996</v>
      </c>
      <c r="FA2">
        <v>576.66999999999996</v>
      </c>
      <c r="FB2">
        <v>555.25</v>
      </c>
      <c r="FC2">
        <v>643.98</v>
      </c>
      <c r="FD2">
        <v>619.28</v>
      </c>
      <c r="FE2">
        <v>506.19</v>
      </c>
      <c r="FF2">
        <v>509.79</v>
      </c>
      <c r="FG2">
        <v>515.33000000000004</v>
      </c>
      <c r="FH2">
        <v>504.6</v>
      </c>
      <c r="FI2">
        <v>563.35</v>
      </c>
      <c r="FJ2">
        <v>613.12</v>
      </c>
      <c r="FK2">
        <v>648.42999999999995</v>
      </c>
      <c r="FL2">
        <v>690.39</v>
      </c>
      <c r="FM2">
        <v>567.89</v>
      </c>
      <c r="FN2">
        <v>574.88</v>
      </c>
      <c r="FO2">
        <v>784.23</v>
      </c>
      <c r="FP2">
        <v>553.02</v>
      </c>
      <c r="FQ2">
        <v>550.66</v>
      </c>
      <c r="FR2">
        <v>578.42999999999995</v>
      </c>
      <c r="FS2">
        <v>562.11</v>
      </c>
      <c r="FT2">
        <v>526.9</v>
      </c>
      <c r="FU2">
        <v>597.99</v>
      </c>
      <c r="FV2">
        <v>517.17999999999995</v>
      </c>
      <c r="FW2">
        <v>610.98</v>
      </c>
      <c r="FX2">
        <v>524.79</v>
      </c>
      <c r="FY2">
        <v>675.17</v>
      </c>
      <c r="FZ2">
        <v>528.15</v>
      </c>
      <c r="GA2">
        <v>552.59</v>
      </c>
      <c r="GB2">
        <v>558.73</v>
      </c>
      <c r="GC2">
        <v>925.19</v>
      </c>
      <c r="GD2">
        <v>511.33</v>
      </c>
      <c r="GE2">
        <v>512.27</v>
      </c>
      <c r="GF2">
        <v>795.97</v>
      </c>
      <c r="GG2">
        <v>870.49</v>
      </c>
      <c r="GH2">
        <v>714.62</v>
      </c>
      <c r="GI2">
        <v>491.71</v>
      </c>
      <c r="GJ2">
        <v>693.98</v>
      </c>
      <c r="GK2">
        <v>615.88</v>
      </c>
      <c r="GL2">
        <v>577.87</v>
      </c>
      <c r="GM2">
        <v>632.07000000000005</v>
      </c>
      <c r="GN2">
        <v>600.96</v>
      </c>
      <c r="GO2">
        <v>468.66</v>
      </c>
      <c r="GP2">
        <v>498.5</v>
      </c>
      <c r="GQ2">
        <v>570.16999999999996</v>
      </c>
      <c r="GR2">
        <v>765.1</v>
      </c>
      <c r="GS2">
        <v>616.16999999999996</v>
      </c>
      <c r="GT2">
        <v>569.04</v>
      </c>
      <c r="GU2">
        <v>488.33</v>
      </c>
      <c r="GV2">
        <v>593.73</v>
      </c>
      <c r="GW2">
        <v>498.9</v>
      </c>
      <c r="GX2">
        <v>550.78</v>
      </c>
      <c r="GY2">
        <v>630.17999999999995</v>
      </c>
      <c r="GZ2">
        <v>740.3</v>
      </c>
      <c r="HA2">
        <v>577.13</v>
      </c>
      <c r="HB2">
        <v>565.95000000000005</v>
      </c>
      <c r="HC2">
        <v>871.49</v>
      </c>
      <c r="HD2">
        <v>480.94</v>
      </c>
      <c r="HE2">
        <v>527.69000000000005</v>
      </c>
      <c r="HF2">
        <v>572.83000000000004</v>
      </c>
      <c r="HG2">
        <v>565.54</v>
      </c>
      <c r="HH2">
        <v>620.5</v>
      </c>
      <c r="HI2">
        <v>702.35</v>
      </c>
      <c r="HJ2">
        <v>847.71</v>
      </c>
      <c r="HK2">
        <v>584.5</v>
      </c>
      <c r="HL2">
        <v>533.53</v>
      </c>
      <c r="HM2">
        <v>738.59</v>
      </c>
      <c r="HN2">
        <v>567.4</v>
      </c>
      <c r="HO2">
        <v>659.43</v>
      </c>
      <c r="HP2">
        <v>645.38</v>
      </c>
      <c r="HQ2">
        <v>655.05999999999995</v>
      </c>
      <c r="HR2">
        <v>489.55</v>
      </c>
      <c r="HS2">
        <v>482.5</v>
      </c>
      <c r="HT2">
        <v>753.68</v>
      </c>
      <c r="HU2">
        <v>559.28</v>
      </c>
      <c r="HV2">
        <v>706.08</v>
      </c>
      <c r="HW2">
        <v>551.21</v>
      </c>
      <c r="HX2">
        <v>555.98</v>
      </c>
      <c r="HY2">
        <v>703.97</v>
      </c>
      <c r="HZ2">
        <v>795.75</v>
      </c>
      <c r="IA2">
        <v>648.88</v>
      </c>
      <c r="IB2">
        <v>571.19000000000005</v>
      </c>
      <c r="IC2">
        <v>589.95000000000005</v>
      </c>
      <c r="ID2">
        <v>551.41</v>
      </c>
      <c r="IE2">
        <v>581.65</v>
      </c>
      <c r="IF2">
        <v>478.54</v>
      </c>
      <c r="IG2">
        <v>533.67999999999995</v>
      </c>
      <c r="IH2">
        <v>542.61</v>
      </c>
      <c r="II2">
        <v>559.23</v>
      </c>
      <c r="IJ2">
        <v>621.35</v>
      </c>
      <c r="IK2">
        <v>681.55</v>
      </c>
      <c r="IL2">
        <v>551.5</v>
      </c>
      <c r="IM2">
        <v>496.97</v>
      </c>
      <c r="IN2">
        <v>696.73</v>
      </c>
      <c r="IO2">
        <v>510.18</v>
      </c>
      <c r="IP2">
        <v>565.83000000000004</v>
      </c>
      <c r="IQ2">
        <v>582.42999999999995</v>
      </c>
      <c r="IR2">
        <v>460.57</v>
      </c>
      <c r="IS2">
        <v>547.03</v>
      </c>
      <c r="IT2">
        <v>572.1</v>
      </c>
      <c r="IU2">
        <v>581.64</v>
      </c>
      <c r="IV2">
        <v>565.77</v>
      </c>
      <c r="IW2">
        <v>575.38</v>
      </c>
      <c r="IX2">
        <v>747.22</v>
      </c>
      <c r="IY2">
        <v>624.01</v>
      </c>
      <c r="IZ2">
        <v>590.36</v>
      </c>
      <c r="JA2">
        <v>541.53</v>
      </c>
      <c r="JB2">
        <v>538.29</v>
      </c>
      <c r="JC2">
        <v>578.89</v>
      </c>
      <c r="JD2">
        <v>705.35</v>
      </c>
      <c r="JE2">
        <v>584.91</v>
      </c>
      <c r="JF2">
        <v>616.75</v>
      </c>
      <c r="JG2">
        <v>545.44000000000005</v>
      </c>
      <c r="JH2">
        <v>575.07000000000005</v>
      </c>
      <c r="JI2">
        <v>547.12</v>
      </c>
      <c r="JJ2">
        <v>569.75</v>
      </c>
      <c r="JK2">
        <v>683.79</v>
      </c>
      <c r="JL2">
        <v>558.79</v>
      </c>
      <c r="JM2">
        <v>494.57</v>
      </c>
      <c r="JN2">
        <v>575.34</v>
      </c>
      <c r="JO2">
        <v>572.35</v>
      </c>
      <c r="JP2">
        <v>808.34</v>
      </c>
      <c r="JQ2">
        <v>566.91999999999996</v>
      </c>
      <c r="JR2">
        <v>794.54</v>
      </c>
      <c r="JS2">
        <v>568.54999999999995</v>
      </c>
      <c r="JT2">
        <v>515.03</v>
      </c>
      <c r="JU2">
        <v>564.86</v>
      </c>
      <c r="JV2">
        <v>559.57000000000005</v>
      </c>
      <c r="JW2">
        <v>737.16</v>
      </c>
      <c r="JX2">
        <v>561.92999999999995</v>
      </c>
      <c r="JY2">
        <v>581.45000000000005</v>
      </c>
      <c r="JZ2">
        <v>541.26</v>
      </c>
      <c r="KA2">
        <v>615.26</v>
      </c>
      <c r="KB2">
        <v>551.59</v>
      </c>
      <c r="KC2">
        <v>482.45</v>
      </c>
      <c r="KD2">
        <v>566.53</v>
      </c>
      <c r="KE2">
        <v>592.83000000000004</v>
      </c>
      <c r="KF2">
        <v>733.27</v>
      </c>
      <c r="KG2">
        <v>698.23</v>
      </c>
      <c r="KH2">
        <v>580.74</v>
      </c>
      <c r="KI2">
        <v>567.46</v>
      </c>
      <c r="KJ2">
        <v>492.08</v>
      </c>
      <c r="KK2">
        <v>579.46</v>
      </c>
      <c r="KL2">
        <v>541.95000000000005</v>
      </c>
      <c r="KM2">
        <v>704.49</v>
      </c>
      <c r="KN2">
        <v>805.23</v>
      </c>
      <c r="KO2">
        <v>494.42</v>
      </c>
      <c r="KP2">
        <v>469.33</v>
      </c>
      <c r="KQ2">
        <v>533.07000000000005</v>
      </c>
      <c r="KR2">
        <v>609.76</v>
      </c>
      <c r="KS2">
        <v>519.65</v>
      </c>
      <c r="KT2">
        <v>683.7</v>
      </c>
      <c r="KU2">
        <v>577.14</v>
      </c>
      <c r="KV2">
        <v>706.7</v>
      </c>
      <c r="KW2">
        <v>584.35</v>
      </c>
      <c r="KX2">
        <v>696.59</v>
      </c>
      <c r="KY2">
        <v>881.55</v>
      </c>
      <c r="KZ2">
        <v>871.93</v>
      </c>
    </row>
    <row r="3" spans="1:312">
      <c r="A3">
        <v>2</v>
      </c>
      <c r="C3">
        <v>757.71</v>
      </c>
      <c r="D3">
        <v>489.91</v>
      </c>
      <c r="E3">
        <v>498.11</v>
      </c>
      <c r="F3">
        <v>470.12</v>
      </c>
      <c r="G3">
        <v>535.65</v>
      </c>
      <c r="H3">
        <v>530.44000000000005</v>
      </c>
      <c r="I3">
        <v>771.1</v>
      </c>
      <c r="J3">
        <v>449.15</v>
      </c>
      <c r="K3">
        <v>733.59</v>
      </c>
      <c r="L3">
        <v>555.64</v>
      </c>
      <c r="M3">
        <v>553</v>
      </c>
      <c r="N3">
        <v>545.26</v>
      </c>
      <c r="O3">
        <v>511.01</v>
      </c>
      <c r="P3">
        <v>605.38</v>
      </c>
      <c r="Q3">
        <v>671.78</v>
      </c>
      <c r="R3">
        <v>438.48</v>
      </c>
      <c r="S3">
        <v>733.51</v>
      </c>
      <c r="T3">
        <v>499.48</v>
      </c>
      <c r="U3">
        <v>589.75</v>
      </c>
      <c r="V3">
        <v>483.02</v>
      </c>
      <c r="W3">
        <v>542.23</v>
      </c>
      <c r="X3">
        <v>528.34</v>
      </c>
      <c r="Y3">
        <v>524.13</v>
      </c>
      <c r="Z3">
        <v>468.18</v>
      </c>
      <c r="AA3">
        <v>465.82</v>
      </c>
      <c r="AB3">
        <v>680.73</v>
      </c>
      <c r="AC3">
        <v>527.80999999999995</v>
      </c>
      <c r="AD3">
        <v>447.72</v>
      </c>
      <c r="AE3">
        <v>546.16</v>
      </c>
      <c r="AF3">
        <v>517.03</v>
      </c>
      <c r="AG3">
        <v>560.62</v>
      </c>
      <c r="AH3">
        <v>610.07000000000005</v>
      </c>
      <c r="AI3">
        <v>564.35</v>
      </c>
      <c r="AJ3">
        <v>740.9</v>
      </c>
      <c r="AK3">
        <v>517.67999999999995</v>
      </c>
      <c r="AL3">
        <v>604.53</v>
      </c>
      <c r="AM3">
        <v>545.01</v>
      </c>
      <c r="AN3">
        <v>537.4</v>
      </c>
      <c r="AO3">
        <v>538.37</v>
      </c>
      <c r="AP3">
        <v>506.75</v>
      </c>
      <c r="AQ3">
        <v>470.43</v>
      </c>
      <c r="AR3">
        <v>546.38</v>
      </c>
      <c r="AS3">
        <v>452.51</v>
      </c>
      <c r="AT3">
        <v>485.53</v>
      </c>
      <c r="AU3">
        <v>434.92</v>
      </c>
      <c r="AV3">
        <v>585.76</v>
      </c>
      <c r="AW3">
        <v>593.5</v>
      </c>
      <c r="AX3">
        <v>529.46</v>
      </c>
      <c r="AY3">
        <v>506.76</v>
      </c>
      <c r="AZ3">
        <v>543.26</v>
      </c>
      <c r="BA3">
        <v>526.14</v>
      </c>
      <c r="BB3">
        <v>538.54</v>
      </c>
      <c r="BC3">
        <v>730.63</v>
      </c>
      <c r="BD3">
        <v>501.63</v>
      </c>
      <c r="BE3">
        <v>682.13</v>
      </c>
      <c r="BF3">
        <v>539.6</v>
      </c>
      <c r="BG3">
        <v>521.22</v>
      </c>
      <c r="BH3">
        <v>546.27</v>
      </c>
      <c r="BI3">
        <v>557.20000000000005</v>
      </c>
      <c r="BJ3">
        <v>507.69</v>
      </c>
      <c r="BK3">
        <v>507.53</v>
      </c>
      <c r="BL3">
        <v>760.25</v>
      </c>
      <c r="BM3">
        <v>806.67</v>
      </c>
      <c r="BN3">
        <v>593.42999999999995</v>
      </c>
      <c r="BO3">
        <v>487.46</v>
      </c>
      <c r="BP3">
        <v>514.89</v>
      </c>
      <c r="BQ3">
        <v>517.98</v>
      </c>
      <c r="BR3">
        <v>606.72</v>
      </c>
      <c r="BS3">
        <v>548.85</v>
      </c>
      <c r="BT3">
        <v>530.41999999999996</v>
      </c>
      <c r="BU3">
        <v>449.49</v>
      </c>
      <c r="BV3">
        <v>639.20000000000005</v>
      </c>
      <c r="BW3">
        <v>709.24</v>
      </c>
      <c r="BX3">
        <v>683.37</v>
      </c>
      <c r="BY3">
        <v>552</v>
      </c>
      <c r="BZ3">
        <v>449.64</v>
      </c>
      <c r="CA3">
        <v>722.3</v>
      </c>
      <c r="CB3">
        <v>461.37</v>
      </c>
      <c r="CC3">
        <v>462.23</v>
      </c>
      <c r="CD3">
        <v>523.07000000000005</v>
      </c>
      <c r="CE3">
        <v>490.14</v>
      </c>
      <c r="CF3">
        <v>546.97</v>
      </c>
      <c r="CG3">
        <v>537.75</v>
      </c>
      <c r="CH3">
        <v>518.98</v>
      </c>
      <c r="CI3">
        <v>548.03</v>
      </c>
      <c r="CJ3">
        <v>469.89</v>
      </c>
      <c r="CK3">
        <v>501.91</v>
      </c>
      <c r="CL3">
        <v>576.96</v>
      </c>
      <c r="CM3">
        <v>619.76</v>
      </c>
      <c r="CN3">
        <v>481.74</v>
      </c>
      <c r="CO3">
        <v>446.37</v>
      </c>
      <c r="CP3">
        <v>479.84</v>
      </c>
      <c r="CQ3">
        <v>482.07</v>
      </c>
      <c r="CR3">
        <v>478.03</v>
      </c>
      <c r="CS3">
        <v>521.38</v>
      </c>
      <c r="CT3">
        <v>808.28</v>
      </c>
      <c r="CU3">
        <v>662.88</v>
      </c>
      <c r="CV3">
        <v>526.89</v>
      </c>
      <c r="CW3">
        <v>727.94</v>
      </c>
      <c r="CX3">
        <v>434.71</v>
      </c>
      <c r="CY3">
        <v>855.08</v>
      </c>
      <c r="CZ3">
        <v>496.5</v>
      </c>
      <c r="DA3">
        <v>468.98</v>
      </c>
      <c r="DB3">
        <v>563.17999999999995</v>
      </c>
      <c r="DC3">
        <v>462.51</v>
      </c>
      <c r="DD3">
        <v>562.63</v>
      </c>
      <c r="DE3">
        <v>526.04</v>
      </c>
      <c r="DF3">
        <v>534.38</v>
      </c>
      <c r="DG3">
        <v>517.94000000000005</v>
      </c>
      <c r="DH3">
        <v>788.12</v>
      </c>
      <c r="DI3">
        <v>538.37</v>
      </c>
      <c r="DJ3">
        <v>473.43</v>
      </c>
      <c r="DK3">
        <v>528.45000000000005</v>
      </c>
      <c r="DL3">
        <v>579.79</v>
      </c>
      <c r="DM3">
        <v>629.23</v>
      </c>
      <c r="DN3">
        <v>431.79</v>
      </c>
      <c r="DO3">
        <v>548.22</v>
      </c>
      <c r="DP3">
        <v>521.1</v>
      </c>
      <c r="DQ3">
        <v>458.19</v>
      </c>
      <c r="DR3">
        <v>453.4</v>
      </c>
      <c r="DS3">
        <v>504.75</v>
      </c>
      <c r="DT3">
        <v>491.22</v>
      </c>
      <c r="DU3">
        <v>766.39</v>
      </c>
      <c r="DV3">
        <v>455.98</v>
      </c>
      <c r="DW3">
        <v>555.99</v>
      </c>
      <c r="DX3">
        <v>471.49</v>
      </c>
      <c r="DY3">
        <v>431.28</v>
      </c>
      <c r="DZ3">
        <v>550.67999999999995</v>
      </c>
      <c r="EA3">
        <v>595.04</v>
      </c>
      <c r="EB3">
        <v>484.88</v>
      </c>
      <c r="EC3">
        <v>470.84</v>
      </c>
      <c r="ED3">
        <v>514.66</v>
      </c>
      <c r="EE3">
        <v>506.97</v>
      </c>
      <c r="EF3">
        <v>479.41</v>
      </c>
      <c r="EG3">
        <v>562</v>
      </c>
      <c r="EH3">
        <v>525.48</v>
      </c>
      <c r="EI3">
        <v>466.44</v>
      </c>
      <c r="EJ3">
        <v>619.37</v>
      </c>
      <c r="EK3">
        <v>448.07</v>
      </c>
      <c r="EL3">
        <v>550.32000000000005</v>
      </c>
      <c r="EM3">
        <v>702.57</v>
      </c>
      <c r="EN3">
        <v>462.15</v>
      </c>
      <c r="EO3">
        <v>750.45</v>
      </c>
      <c r="EP3">
        <v>456.88</v>
      </c>
      <c r="EQ3">
        <v>532.88</v>
      </c>
      <c r="ER3">
        <v>446.93</v>
      </c>
      <c r="ES3">
        <v>645.1</v>
      </c>
      <c r="ET3">
        <v>720.19</v>
      </c>
      <c r="EU3">
        <v>489.15</v>
      </c>
      <c r="EV3">
        <v>493.84</v>
      </c>
      <c r="EW3">
        <v>468.99</v>
      </c>
      <c r="EX3">
        <v>508.27</v>
      </c>
      <c r="EY3">
        <v>588.9</v>
      </c>
      <c r="EZ3">
        <v>525.80999999999995</v>
      </c>
      <c r="FA3">
        <v>537.14</v>
      </c>
      <c r="FB3">
        <v>481.67</v>
      </c>
      <c r="FC3">
        <v>555.01</v>
      </c>
      <c r="FD3">
        <v>531.37</v>
      </c>
      <c r="FE3">
        <v>490.99</v>
      </c>
      <c r="FF3">
        <v>475.39</v>
      </c>
      <c r="FG3">
        <v>463.12</v>
      </c>
      <c r="FH3">
        <v>461.18</v>
      </c>
      <c r="FI3">
        <v>515.85</v>
      </c>
      <c r="FJ3">
        <v>568.51</v>
      </c>
      <c r="FK3">
        <v>556.76</v>
      </c>
      <c r="FL3">
        <v>648.89</v>
      </c>
      <c r="FM3">
        <v>501.84</v>
      </c>
      <c r="FN3">
        <v>549.13</v>
      </c>
      <c r="FO3">
        <v>760.71</v>
      </c>
      <c r="FP3">
        <v>517.29</v>
      </c>
      <c r="FQ3">
        <v>481.63</v>
      </c>
      <c r="FR3">
        <v>526.13</v>
      </c>
      <c r="FS3">
        <v>540.03</v>
      </c>
      <c r="FT3">
        <v>500.87</v>
      </c>
      <c r="FU3">
        <v>494.7</v>
      </c>
      <c r="FV3">
        <v>472.77</v>
      </c>
      <c r="FW3">
        <v>558.73</v>
      </c>
      <c r="FX3">
        <v>479.58</v>
      </c>
      <c r="FY3">
        <v>605.79999999999995</v>
      </c>
      <c r="FZ3">
        <v>481.42</v>
      </c>
      <c r="GA3">
        <v>514.09</v>
      </c>
      <c r="GB3">
        <v>495.68</v>
      </c>
      <c r="GC3">
        <v>817.14</v>
      </c>
      <c r="GD3">
        <v>478.38</v>
      </c>
      <c r="GE3">
        <v>482.18</v>
      </c>
      <c r="GF3">
        <v>678.55</v>
      </c>
      <c r="GG3">
        <v>758.95</v>
      </c>
      <c r="GH3">
        <v>627.97</v>
      </c>
      <c r="GI3">
        <v>465.54</v>
      </c>
      <c r="GJ3">
        <v>593.86</v>
      </c>
      <c r="GK3">
        <v>538.52</v>
      </c>
      <c r="GL3">
        <v>521.02</v>
      </c>
      <c r="GM3">
        <v>547.46</v>
      </c>
      <c r="GN3">
        <v>525.39</v>
      </c>
      <c r="GO3">
        <v>449.43</v>
      </c>
      <c r="GP3">
        <v>474.34</v>
      </c>
      <c r="GQ3">
        <v>501.34</v>
      </c>
      <c r="GR3">
        <v>645.76</v>
      </c>
      <c r="GS3">
        <v>537.45000000000005</v>
      </c>
      <c r="GT3">
        <v>523.08000000000004</v>
      </c>
      <c r="GU3">
        <v>469.59</v>
      </c>
      <c r="GV3">
        <v>525.03</v>
      </c>
      <c r="GW3">
        <v>453.23</v>
      </c>
      <c r="GX3">
        <v>505.88</v>
      </c>
      <c r="GY3">
        <v>545.29999999999995</v>
      </c>
      <c r="GZ3">
        <v>626.27</v>
      </c>
      <c r="HA3">
        <v>521.44000000000005</v>
      </c>
      <c r="HB3">
        <v>518.26</v>
      </c>
      <c r="HC3">
        <v>747.26</v>
      </c>
      <c r="HD3">
        <v>460.05</v>
      </c>
      <c r="HE3">
        <v>471.13</v>
      </c>
      <c r="HF3">
        <v>518.42999999999995</v>
      </c>
      <c r="HG3">
        <v>518.70000000000005</v>
      </c>
      <c r="HH3">
        <v>581.01</v>
      </c>
      <c r="HI3">
        <v>618.83000000000004</v>
      </c>
      <c r="HJ3">
        <v>734.78</v>
      </c>
      <c r="HK3">
        <v>535.39</v>
      </c>
      <c r="HL3">
        <v>465.85</v>
      </c>
      <c r="HM3">
        <v>704.66</v>
      </c>
      <c r="HN3">
        <v>518.80999999999995</v>
      </c>
      <c r="HO3">
        <v>639.92999999999995</v>
      </c>
      <c r="HP3">
        <v>591.70000000000005</v>
      </c>
      <c r="HQ3">
        <v>531.58000000000004</v>
      </c>
      <c r="HR3">
        <v>463.88</v>
      </c>
      <c r="HS3">
        <v>466.78</v>
      </c>
      <c r="HT3">
        <v>698.29</v>
      </c>
      <c r="HU3">
        <v>539.97</v>
      </c>
      <c r="HV3">
        <v>646.36</v>
      </c>
      <c r="HW3">
        <v>508.81</v>
      </c>
      <c r="HX3">
        <v>533.45000000000005</v>
      </c>
      <c r="HY3">
        <v>682.83</v>
      </c>
      <c r="HZ3">
        <v>730.92</v>
      </c>
      <c r="IA3">
        <v>551.86</v>
      </c>
      <c r="IB3">
        <v>492.6</v>
      </c>
      <c r="IC3">
        <v>538.27</v>
      </c>
      <c r="ID3">
        <v>494.43</v>
      </c>
      <c r="IE3">
        <v>521.11</v>
      </c>
      <c r="IF3">
        <v>478.32</v>
      </c>
      <c r="IG3">
        <v>489.93</v>
      </c>
      <c r="IH3">
        <v>469.89</v>
      </c>
      <c r="II3">
        <v>480.12</v>
      </c>
      <c r="IJ3">
        <v>529.44000000000005</v>
      </c>
      <c r="IK3">
        <v>610.20000000000005</v>
      </c>
      <c r="IL3">
        <v>498.58</v>
      </c>
      <c r="IM3">
        <v>470.74</v>
      </c>
      <c r="IN3">
        <v>601.15</v>
      </c>
      <c r="IO3">
        <v>509.77</v>
      </c>
      <c r="IP3">
        <v>544.12</v>
      </c>
      <c r="IQ3">
        <v>531.20000000000005</v>
      </c>
      <c r="IR3">
        <v>426.72</v>
      </c>
      <c r="IS3">
        <v>499.04</v>
      </c>
      <c r="IT3">
        <v>510.37</v>
      </c>
      <c r="IU3">
        <v>517.58000000000004</v>
      </c>
      <c r="IV3">
        <v>512.23</v>
      </c>
      <c r="IW3">
        <v>518.54999999999995</v>
      </c>
      <c r="IX3">
        <v>694.38</v>
      </c>
      <c r="IY3">
        <v>539.25</v>
      </c>
      <c r="IZ3">
        <v>527.54999999999995</v>
      </c>
      <c r="JA3">
        <v>488.29</v>
      </c>
      <c r="JB3">
        <v>498.11</v>
      </c>
      <c r="JC3">
        <v>535.44000000000005</v>
      </c>
      <c r="JD3">
        <v>609.41</v>
      </c>
      <c r="JE3">
        <v>523.32000000000005</v>
      </c>
      <c r="JF3">
        <v>555.48</v>
      </c>
      <c r="JG3">
        <v>516.92999999999995</v>
      </c>
      <c r="JH3">
        <v>518.6</v>
      </c>
      <c r="JI3">
        <v>491.02</v>
      </c>
      <c r="JJ3">
        <v>522.13</v>
      </c>
      <c r="JK3">
        <v>623.09</v>
      </c>
      <c r="JL3">
        <v>518.78</v>
      </c>
      <c r="JM3">
        <v>458.76</v>
      </c>
      <c r="JN3">
        <v>514.48</v>
      </c>
      <c r="JO3">
        <v>486.97</v>
      </c>
      <c r="JP3">
        <v>763.73</v>
      </c>
      <c r="JQ3">
        <v>474</v>
      </c>
      <c r="JR3">
        <v>683.26</v>
      </c>
      <c r="JS3">
        <v>523.32000000000005</v>
      </c>
      <c r="JT3">
        <v>460.39</v>
      </c>
      <c r="JU3">
        <v>518.79999999999995</v>
      </c>
      <c r="JV3">
        <v>507.03</v>
      </c>
      <c r="JW3">
        <v>645.5</v>
      </c>
      <c r="JX3">
        <v>474.65</v>
      </c>
      <c r="JY3">
        <v>515.91999999999996</v>
      </c>
      <c r="JZ3">
        <v>463.88</v>
      </c>
      <c r="KA3">
        <v>510.46</v>
      </c>
      <c r="KB3">
        <v>470.41</v>
      </c>
      <c r="KC3">
        <v>432.15</v>
      </c>
      <c r="KD3">
        <v>512.13</v>
      </c>
      <c r="KE3">
        <v>523.70000000000005</v>
      </c>
      <c r="KF3">
        <v>657.66</v>
      </c>
      <c r="KG3">
        <v>638.47</v>
      </c>
      <c r="KH3">
        <v>524.16</v>
      </c>
      <c r="KI3">
        <v>484.45</v>
      </c>
      <c r="KJ3">
        <v>459.63</v>
      </c>
      <c r="KK3">
        <v>506.49</v>
      </c>
      <c r="KL3">
        <v>497.51</v>
      </c>
      <c r="KM3">
        <v>645.66</v>
      </c>
      <c r="KN3">
        <v>711.51</v>
      </c>
      <c r="KO3">
        <v>439.3</v>
      </c>
      <c r="KP3">
        <v>442.59</v>
      </c>
      <c r="KQ3">
        <v>469.29</v>
      </c>
      <c r="KR3">
        <v>540.94000000000005</v>
      </c>
      <c r="KS3">
        <v>486.64</v>
      </c>
      <c r="KT3">
        <v>655.19000000000005</v>
      </c>
      <c r="KU3">
        <v>541.11</v>
      </c>
      <c r="KV3">
        <v>675.64</v>
      </c>
      <c r="KW3">
        <v>562.83000000000004</v>
      </c>
      <c r="KX3">
        <v>629.05999999999995</v>
      </c>
      <c r="KY3">
        <v>757.23</v>
      </c>
      <c r="KZ3">
        <v>804.98</v>
      </c>
    </row>
    <row r="4" spans="1:312">
      <c r="A4">
        <v>3</v>
      </c>
      <c r="C4">
        <v>758.74</v>
      </c>
      <c r="D4">
        <v>490.49</v>
      </c>
      <c r="E4">
        <v>491.96</v>
      </c>
      <c r="F4">
        <v>483.17</v>
      </c>
      <c r="G4">
        <v>502.22</v>
      </c>
      <c r="H4">
        <v>506.21</v>
      </c>
      <c r="I4">
        <v>712.65</v>
      </c>
      <c r="J4">
        <v>420.5</v>
      </c>
      <c r="K4">
        <v>696.63</v>
      </c>
      <c r="L4">
        <v>520.63</v>
      </c>
      <c r="M4">
        <v>505.93</v>
      </c>
      <c r="N4">
        <v>519.5</v>
      </c>
      <c r="O4">
        <v>512.48</v>
      </c>
      <c r="P4">
        <v>552.41999999999996</v>
      </c>
      <c r="Q4">
        <v>652.14</v>
      </c>
      <c r="R4">
        <v>427.69</v>
      </c>
      <c r="S4">
        <v>645.86</v>
      </c>
      <c r="T4">
        <v>484.36</v>
      </c>
      <c r="U4">
        <v>541.16999999999996</v>
      </c>
      <c r="V4">
        <v>449.07</v>
      </c>
      <c r="W4">
        <v>537.67999999999995</v>
      </c>
      <c r="X4">
        <v>502.08</v>
      </c>
      <c r="Y4">
        <v>488.8</v>
      </c>
      <c r="Z4">
        <v>451.07</v>
      </c>
      <c r="AA4">
        <v>434.73</v>
      </c>
      <c r="AB4">
        <v>636.25</v>
      </c>
      <c r="AC4">
        <v>490.56</v>
      </c>
      <c r="AD4">
        <v>436.1</v>
      </c>
      <c r="AE4">
        <v>523.03</v>
      </c>
      <c r="AF4">
        <v>490.89</v>
      </c>
      <c r="AG4">
        <v>518.23</v>
      </c>
      <c r="AH4">
        <v>559.97</v>
      </c>
      <c r="AI4">
        <v>555.19000000000005</v>
      </c>
      <c r="AJ4">
        <v>647.75</v>
      </c>
      <c r="AK4">
        <v>513.19000000000005</v>
      </c>
      <c r="AL4">
        <v>551.29</v>
      </c>
      <c r="AM4">
        <v>504.45</v>
      </c>
      <c r="AN4">
        <v>472.07</v>
      </c>
      <c r="AO4">
        <v>512.79</v>
      </c>
      <c r="AP4">
        <v>500.88</v>
      </c>
      <c r="AQ4">
        <v>434.65</v>
      </c>
      <c r="AR4">
        <v>524.20000000000005</v>
      </c>
      <c r="AS4">
        <v>454.59</v>
      </c>
      <c r="AT4">
        <v>503.6</v>
      </c>
      <c r="AU4">
        <v>421.88</v>
      </c>
      <c r="AV4">
        <v>520.51</v>
      </c>
      <c r="AW4">
        <v>537.84</v>
      </c>
      <c r="AX4">
        <v>522.07000000000005</v>
      </c>
      <c r="AY4">
        <v>487.48</v>
      </c>
      <c r="AZ4">
        <v>498.21</v>
      </c>
      <c r="BA4">
        <v>487.03</v>
      </c>
      <c r="BB4">
        <v>510.32</v>
      </c>
      <c r="BC4">
        <v>657.31</v>
      </c>
      <c r="BD4">
        <v>492.7</v>
      </c>
      <c r="BE4">
        <v>602.08000000000004</v>
      </c>
      <c r="BF4">
        <v>491.25</v>
      </c>
      <c r="BG4">
        <v>498.16</v>
      </c>
      <c r="BH4">
        <v>492.75</v>
      </c>
      <c r="BI4">
        <v>508.59</v>
      </c>
      <c r="BJ4">
        <v>479.46</v>
      </c>
      <c r="BK4">
        <v>481.68</v>
      </c>
      <c r="BL4">
        <v>671.63</v>
      </c>
      <c r="BM4">
        <v>736.36</v>
      </c>
      <c r="BN4">
        <v>494.98</v>
      </c>
      <c r="BO4">
        <v>449.53</v>
      </c>
      <c r="BP4">
        <v>474.05</v>
      </c>
      <c r="BQ4">
        <v>499.39</v>
      </c>
      <c r="BR4">
        <v>548.1</v>
      </c>
      <c r="BS4">
        <v>498.3</v>
      </c>
      <c r="BT4">
        <v>508.55</v>
      </c>
      <c r="BU4">
        <v>445.54</v>
      </c>
      <c r="BV4">
        <v>614.89</v>
      </c>
      <c r="BW4">
        <v>690.19</v>
      </c>
      <c r="BX4">
        <v>618.76</v>
      </c>
      <c r="BY4">
        <v>513.11</v>
      </c>
      <c r="BZ4">
        <v>424.98</v>
      </c>
      <c r="CA4">
        <v>732.4</v>
      </c>
      <c r="CB4">
        <v>469.78</v>
      </c>
      <c r="CC4">
        <v>474.79</v>
      </c>
      <c r="CD4">
        <v>492.93</v>
      </c>
      <c r="CE4">
        <v>481.34</v>
      </c>
      <c r="CF4">
        <v>547</v>
      </c>
      <c r="CG4">
        <v>497.54</v>
      </c>
      <c r="CH4">
        <v>495.16</v>
      </c>
      <c r="CI4">
        <v>529.1</v>
      </c>
      <c r="CJ4">
        <v>484.09</v>
      </c>
      <c r="CK4">
        <v>480.26</v>
      </c>
      <c r="CL4">
        <v>542.19000000000005</v>
      </c>
      <c r="CM4">
        <v>548.79</v>
      </c>
      <c r="CN4">
        <v>453.86</v>
      </c>
      <c r="CO4">
        <v>427.79</v>
      </c>
      <c r="CP4">
        <v>468.43</v>
      </c>
      <c r="CQ4">
        <v>448.33</v>
      </c>
      <c r="CR4">
        <v>444.5</v>
      </c>
      <c r="CS4">
        <v>489.93</v>
      </c>
      <c r="CT4">
        <v>717.07</v>
      </c>
      <c r="CU4">
        <v>633.58000000000004</v>
      </c>
      <c r="CV4">
        <v>488.61</v>
      </c>
      <c r="CW4">
        <v>659.33</v>
      </c>
      <c r="CX4">
        <v>448.84</v>
      </c>
      <c r="CY4">
        <v>785.34</v>
      </c>
      <c r="CZ4">
        <v>488.14</v>
      </c>
      <c r="DA4">
        <v>449.4</v>
      </c>
      <c r="DB4">
        <v>525.69000000000005</v>
      </c>
      <c r="DC4">
        <v>443.8</v>
      </c>
      <c r="DD4">
        <v>499.08</v>
      </c>
      <c r="DE4">
        <v>484.62</v>
      </c>
      <c r="DF4">
        <v>511.79</v>
      </c>
      <c r="DG4">
        <v>476.17</v>
      </c>
      <c r="DH4">
        <v>770.19</v>
      </c>
      <c r="DI4">
        <v>500.18</v>
      </c>
      <c r="DJ4">
        <v>437.51</v>
      </c>
      <c r="DK4">
        <v>503.75</v>
      </c>
      <c r="DL4">
        <v>544.17999999999995</v>
      </c>
      <c r="DM4">
        <v>573.79</v>
      </c>
      <c r="DN4">
        <v>430.04</v>
      </c>
      <c r="DO4">
        <v>501.9</v>
      </c>
      <c r="DP4">
        <v>492.32</v>
      </c>
      <c r="DQ4">
        <v>459.72</v>
      </c>
      <c r="DR4">
        <v>455.51</v>
      </c>
      <c r="DS4">
        <v>501.2</v>
      </c>
      <c r="DT4">
        <v>463.3</v>
      </c>
      <c r="DU4">
        <v>722.02</v>
      </c>
      <c r="DV4">
        <v>425.44</v>
      </c>
      <c r="DW4">
        <v>503.95</v>
      </c>
      <c r="DX4">
        <v>448.03</v>
      </c>
      <c r="DY4">
        <v>426.16</v>
      </c>
      <c r="DZ4">
        <v>501.79</v>
      </c>
      <c r="EA4">
        <v>542.20000000000005</v>
      </c>
      <c r="EB4">
        <v>474.73</v>
      </c>
      <c r="EC4">
        <v>483.72</v>
      </c>
      <c r="ED4">
        <v>493.3</v>
      </c>
      <c r="EE4">
        <v>466.34</v>
      </c>
      <c r="EF4">
        <v>485.39</v>
      </c>
      <c r="EG4">
        <v>512.78</v>
      </c>
      <c r="EH4">
        <v>476.23</v>
      </c>
      <c r="EI4">
        <v>482.57</v>
      </c>
      <c r="EJ4">
        <v>558.38</v>
      </c>
      <c r="EK4">
        <v>420.26</v>
      </c>
      <c r="EL4">
        <v>541.69000000000005</v>
      </c>
      <c r="EM4">
        <v>641.71</v>
      </c>
      <c r="EN4">
        <v>448.08</v>
      </c>
      <c r="EO4">
        <v>663.01</v>
      </c>
      <c r="EP4">
        <v>454.95</v>
      </c>
      <c r="EQ4">
        <v>501.28</v>
      </c>
      <c r="ER4">
        <v>420.08</v>
      </c>
      <c r="ES4">
        <v>561.46</v>
      </c>
      <c r="ET4">
        <v>708.44</v>
      </c>
      <c r="EU4">
        <v>480.54</v>
      </c>
      <c r="EV4">
        <v>463.68</v>
      </c>
      <c r="EW4">
        <v>483.51</v>
      </c>
      <c r="EX4">
        <v>489.02</v>
      </c>
      <c r="EY4">
        <v>541.35</v>
      </c>
      <c r="EZ4">
        <v>493.62</v>
      </c>
      <c r="FA4">
        <v>517.63</v>
      </c>
      <c r="FB4">
        <v>482.65</v>
      </c>
      <c r="FC4">
        <v>539.96</v>
      </c>
      <c r="FD4">
        <v>513.13</v>
      </c>
      <c r="FE4">
        <v>450.01</v>
      </c>
      <c r="FF4">
        <v>460.28</v>
      </c>
      <c r="FG4">
        <v>455.64</v>
      </c>
      <c r="FH4">
        <v>449.59</v>
      </c>
      <c r="FI4">
        <v>486.8</v>
      </c>
      <c r="FJ4">
        <v>519.69000000000005</v>
      </c>
      <c r="FK4">
        <v>573.58000000000004</v>
      </c>
      <c r="FL4">
        <v>589.92999999999995</v>
      </c>
      <c r="FM4">
        <v>480.81</v>
      </c>
      <c r="FN4">
        <v>508.98</v>
      </c>
      <c r="FO4">
        <v>675.97</v>
      </c>
      <c r="FP4">
        <v>487.28</v>
      </c>
      <c r="FQ4">
        <v>462.3</v>
      </c>
      <c r="FR4">
        <v>489.63</v>
      </c>
      <c r="FS4">
        <v>487.01</v>
      </c>
      <c r="FT4">
        <v>473.68</v>
      </c>
      <c r="FU4">
        <v>511.33</v>
      </c>
      <c r="FV4">
        <v>470.32</v>
      </c>
      <c r="FW4">
        <v>524.72</v>
      </c>
      <c r="FX4">
        <v>477.74</v>
      </c>
      <c r="FY4">
        <v>559.66999999999996</v>
      </c>
      <c r="FZ4">
        <v>463.56</v>
      </c>
      <c r="GA4">
        <v>462.4</v>
      </c>
      <c r="GB4">
        <v>482.9</v>
      </c>
      <c r="GC4">
        <v>704.07</v>
      </c>
      <c r="GD4">
        <v>461.82</v>
      </c>
      <c r="GE4">
        <v>450.65</v>
      </c>
      <c r="GF4">
        <v>649.47</v>
      </c>
      <c r="GG4">
        <v>717.84</v>
      </c>
      <c r="GH4">
        <v>606.05999999999995</v>
      </c>
      <c r="GI4">
        <v>454.23</v>
      </c>
      <c r="GJ4">
        <v>552.79</v>
      </c>
      <c r="GK4">
        <v>538.88</v>
      </c>
      <c r="GL4">
        <v>492.93</v>
      </c>
      <c r="GM4">
        <v>507.31</v>
      </c>
      <c r="GN4">
        <v>490.4</v>
      </c>
      <c r="GO4">
        <v>435.25</v>
      </c>
      <c r="GP4">
        <v>460.7</v>
      </c>
      <c r="GQ4">
        <v>484.41</v>
      </c>
      <c r="GR4">
        <v>646.75</v>
      </c>
      <c r="GS4">
        <v>522.75</v>
      </c>
      <c r="GT4">
        <v>498.89</v>
      </c>
      <c r="GU4">
        <v>438.4</v>
      </c>
      <c r="GV4">
        <v>550.22</v>
      </c>
      <c r="GW4">
        <v>459.52</v>
      </c>
      <c r="GX4">
        <v>495.23</v>
      </c>
      <c r="GY4">
        <v>529.61</v>
      </c>
      <c r="GZ4">
        <v>600.73</v>
      </c>
      <c r="HA4">
        <v>489.37</v>
      </c>
      <c r="HB4">
        <v>489.95</v>
      </c>
      <c r="HC4">
        <v>693.63</v>
      </c>
      <c r="HD4">
        <v>447.61</v>
      </c>
      <c r="HE4">
        <v>469.34</v>
      </c>
      <c r="HF4">
        <v>492.62</v>
      </c>
      <c r="HG4">
        <v>489.03</v>
      </c>
      <c r="HH4">
        <v>526.64</v>
      </c>
      <c r="HI4">
        <v>648</v>
      </c>
      <c r="HJ4">
        <v>676.13</v>
      </c>
      <c r="HK4">
        <v>486.3</v>
      </c>
      <c r="HL4">
        <v>478.32</v>
      </c>
      <c r="HM4">
        <v>659.98</v>
      </c>
      <c r="HN4">
        <v>489.03</v>
      </c>
      <c r="HO4">
        <v>548.22</v>
      </c>
      <c r="HP4">
        <v>531.73</v>
      </c>
      <c r="HQ4">
        <v>516.1</v>
      </c>
      <c r="HR4">
        <v>432.43</v>
      </c>
      <c r="HS4">
        <v>425.96</v>
      </c>
      <c r="HT4">
        <v>634.32000000000005</v>
      </c>
      <c r="HU4">
        <v>492.46</v>
      </c>
      <c r="HV4">
        <v>599.79</v>
      </c>
      <c r="HW4">
        <v>472.85</v>
      </c>
      <c r="HX4">
        <v>500.28</v>
      </c>
      <c r="HY4">
        <v>639.62</v>
      </c>
      <c r="HZ4">
        <v>639.07000000000005</v>
      </c>
      <c r="IA4">
        <v>569.89</v>
      </c>
      <c r="IB4">
        <v>505.32</v>
      </c>
      <c r="IC4">
        <v>507.93</v>
      </c>
      <c r="ID4">
        <v>478.07</v>
      </c>
      <c r="IE4">
        <v>495.04</v>
      </c>
      <c r="IF4">
        <v>428.95</v>
      </c>
      <c r="IG4">
        <v>477.27</v>
      </c>
      <c r="IH4">
        <v>481.75</v>
      </c>
      <c r="II4">
        <v>502.18</v>
      </c>
      <c r="IJ4">
        <v>551.58000000000004</v>
      </c>
      <c r="IK4">
        <v>563.44000000000005</v>
      </c>
      <c r="IL4">
        <v>469.99</v>
      </c>
      <c r="IM4">
        <v>438.46</v>
      </c>
      <c r="IN4">
        <v>535.80999999999995</v>
      </c>
      <c r="IO4">
        <v>451.95</v>
      </c>
      <c r="IP4">
        <v>494.98</v>
      </c>
      <c r="IQ4">
        <v>503.73</v>
      </c>
      <c r="IR4">
        <v>426.52</v>
      </c>
      <c r="IS4">
        <v>479.95</v>
      </c>
      <c r="IT4">
        <v>493.9</v>
      </c>
      <c r="IU4">
        <v>492.59</v>
      </c>
      <c r="IV4">
        <v>486.1</v>
      </c>
      <c r="IW4">
        <v>492.28</v>
      </c>
      <c r="IX4">
        <v>644.29</v>
      </c>
      <c r="IY4">
        <v>510.61</v>
      </c>
      <c r="IZ4">
        <v>482.32</v>
      </c>
      <c r="JA4">
        <v>480.25</v>
      </c>
      <c r="JB4">
        <v>470.49</v>
      </c>
      <c r="JC4">
        <v>513.30999999999995</v>
      </c>
      <c r="JD4">
        <v>618.70000000000005</v>
      </c>
      <c r="JE4">
        <v>494.38</v>
      </c>
      <c r="JF4">
        <v>493.08</v>
      </c>
      <c r="JG4">
        <v>480.81</v>
      </c>
      <c r="JH4">
        <v>503.12</v>
      </c>
      <c r="JI4">
        <v>482.92</v>
      </c>
      <c r="JJ4">
        <v>500.53</v>
      </c>
      <c r="JK4">
        <v>550.79</v>
      </c>
      <c r="JL4">
        <v>479.21</v>
      </c>
      <c r="JM4">
        <v>454.26</v>
      </c>
      <c r="JN4">
        <v>496.39</v>
      </c>
      <c r="JO4">
        <v>508.08</v>
      </c>
      <c r="JP4">
        <v>665.71</v>
      </c>
      <c r="JQ4">
        <v>486.99</v>
      </c>
      <c r="JR4">
        <v>643.92999999999995</v>
      </c>
      <c r="JS4">
        <v>488.54</v>
      </c>
      <c r="JT4">
        <v>463.26</v>
      </c>
      <c r="JU4">
        <v>493.84</v>
      </c>
      <c r="JV4">
        <v>476.44</v>
      </c>
      <c r="JW4">
        <v>635.55999999999995</v>
      </c>
      <c r="JX4">
        <v>489.53</v>
      </c>
      <c r="JY4">
        <v>499.27</v>
      </c>
      <c r="JZ4">
        <v>465.75</v>
      </c>
      <c r="KA4">
        <v>515.48</v>
      </c>
      <c r="KB4">
        <v>481.34</v>
      </c>
      <c r="KC4">
        <v>434.88</v>
      </c>
      <c r="KD4">
        <v>494.61</v>
      </c>
      <c r="KE4">
        <v>490.73</v>
      </c>
      <c r="KF4">
        <v>597.29999999999995</v>
      </c>
      <c r="KG4">
        <v>646.55999999999995</v>
      </c>
      <c r="KH4">
        <v>530.58000000000004</v>
      </c>
      <c r="KI4">
        <v>503.63</v>
      </c>
      <c r="KJ4">
        <v>429.09</v>
      </c>
      <c r="KK4">
        <v>490.36</v>
      </c>
      <c r="KL4">
        <v>476.86</v>
      </c>
      <c r="KM4">
        <v>581.76</v>
      </c>
      <c r="KN4">
        <v>641.37</v>
      </c>
      <c r="KO4">
        <v>430.7</v>
      </c>
      <c r="KP4">
        <v>447.97</v>
      </c>
      <c r="KQ4">
        <v>477.59</v>
      </c>
      <c r="KR4">
        <v>487.61</v>
      </c>
      <c r="KS4">
        <v>477.94</v>
      </c>
      <c r="KT4">
        <v>554.42999999999995</v>
      </c>
      <c r="KU4">
        <v>504.38</v>
      </c>
      <c r="KV4">
        <v>628.76</v>
      </c>
      <c r="KW4">
        <v>510.71</v>
      </c>
      <c r="KX4">
        <v>562.97</v>
      </c>
      <c r="KY4">
        <v>679.39</v>
      </c>
      <c r="KZ4">
        <v>675.19</v>
      </c>
    </row>
    <row r="5" spans="1:312">
      <c r="A5">
        <v>4</v>
      </c>
      <c r="C5">
        <v>578.94000000000005</v>
      </c>
      <c r="D5">
        <v>354.15</v>
      </c>
      <c r="E5">
        <v>347.01</v>
      </c>
      <c r="F5">
        <v>316.83999999999997</v>
      </c>
      <c r="G5">
        <v>369.25</v>
      </c>
      <c r="H5">
        <v>339.11</v>
      </c>
      <c r="I5">
        <v>520.63</v>
      </c>
      <c r="J5">
        <v>271.19</v>
      </c>
      <c r="K5">
        <v>523.20000000000005</v>
      </c>
      <c r="L5">
        <v>366.43</v>
      </c>
      <c r="M5">
        <v>360.85</v>
      </c>
      <c r="N5">
        <v>379.85</v>
      </c>
      <c r="O5">
        <v>374.7</v>
      </c>
      <c r="P5">
        <v>417.36</v>
      </c>
      <c r="Q5">
        <v>460.86</v>
      </c>
      <c r="R5">
        <v>300.94</v>
      </c>
      <c r="S5">
        <v>507.22</v>
      </c>
      <c r="T5">
        <v>306.33</v>
      </c>
      <c r="U5">
        <v>411.46</v>
      </c>
      <c r="V5">
        <v>335</v>
      </c>
      <c r="W5">
        <v>375.92</v>
      </c>
      <c r="X5">
        <v>318.93</v>
      </c>
      <c r="Y5">
        <v>345.73</v>
      </c>
      <c r="Z5">
        <v>306.37</v>
      </c>
      <c r="AA5">
        <v>317.23</v>
      </c>
      <c r="AB5">
        <v>460.09</v>
      </c>
      <c r="AC5">
        <v>347.67</v>
      </c>
      <c r="AD5">
        <v>297.06</v>
      </c>
      <c r="AE5">
        <v>384.62</v>
      </c>
      <c r="AF5">
        <v>349.12</v>
      </c>
      <c r="AG5">
        <v>370.6</v>
      </c>
      <c r="AH5">
        <v>418.37</v>
      </c>
      <c r="AI5">
        <v>394.62</v>
      </c>
      <c r="AJ5">
        <v>467.82</v>
      </c>
      <c r="AK5">
        <v>367.5</v>
      </c>
      <c r="AL5">
        <v>431.16</v>
      </c>
      <c r="AM5">
        <v>346.05</v>
      </c>
      <c r="AN5">
        <v>343.87</v>
      </c>
      <c r="AO5">
        <v>350.06</v>
      </c>
      <c r="AP5">
        <v>356.36</v>
      </c>
      <c r="AQ5">
        <v>289.62</v>
      </c>
      <c r="AR5">
        <v>379.52</v>
      </c>
      <c r="AS5">
        <v>297.25</v>
      </c>
      <c r="AT5">
        <v>336.6</v>
      </c>
      <c r="AU5">
        <v>301.7</v>
      </c>
      <c r="AV5">
        <v>394.58</v>
      </c>
      <c r="AW5">
        <v>386.52</v>
      </c>
      <c r="AX5">
        <v>368.09</v>
      </c>
      <c r="AY5">
        <v>322.83</v>
      </c>
      <c r="AZ5">
        <v>370.5</v>
      </c>
      <c r="BA5">
        <v>361.13</v>
      </c>
      <c r="BB5">
        <v>378.28</v>
      </c>
      <c r="BC5">
        <v>482.38</v>
      </c>
      <c r="BD5">
        <v>356.4</v>
      </c>
      <c r="BE5">
        <v>465.01</v>
      </c>
      <c r="BF5">
        <v>342.89</v>
      </c>
      <c r="BG5">
        <v>352.75</v>
      </c>
      <c r="BH5">
        <v>346.36</v>
      </c>
      <c r="BI5">
        <v>317.01</v>
      </c>
      <c r="BJ5">
        <v>322.88</v>
      </c>
      <c r="BK5">
        <v>360.15</v>
      </c>
      <c r="BL5">
        <v>494.41</v>
      </c>
      <c r="BM5">
        <v>551.86</v>
      </c>
      <c r="BN5">
        <v>386.76</v>
      </c>
      <c r="BO5">
        <v>317.12</v>
      </c>
      <c r="BP5">
        <v>343.01</v>
      </c>
      <c r="BQ5">
        <v>364.57</v>
      </c>
      <c r="BR5">
        <v>386.17</v>
      </c>
      <c r="BS5">
        <v>346.31</v>
      </c>
      <c r="BT5">
        <v>369.24</v>
      </c>
      <c r="BU5">
        <v>291.08</v>
      </c>
      <c r="BV5">
        <v>406.96</v>
      </c>
      <c r="BW5">
        <v>482.7</v>
      </c>
      <c r="BX5">
        <v>480.94</v>
      </c>
      <c r="BY5">
        <v>384.4</v>
      </c>
      <c r="BZ5">
        <v>292.42</v>
      </c>
      <c r="CA5">
        <v>549.39</v>
      </c>
      <c r="CB5">
        <v>344.3</v>
      </c>
      <c r="CC5">
        <v>328.45</v>
      </c>
      <c r="CD5">
        <v>341.15</v>
      </c>
      <c r="CE5">
        <v>320.08</v>
      </c>
      <c r="CF5">
        <v>400.1</v>
      </c>
      <c r="CG5">
        <v>329.6</v>
      </c>
      <c r="CH5">
        <v>359.83</v>
      </c>
      <c r="CI5">
        <v>416.24</v>
      </c>
      <c r="CJ5">
        <v>338.77</v>
      </c>
      <c r="CK5">
        <v>340.62</v>
      </c>
      <c r="CL5">
        <v>371.44</v>
      </c>
      <c r="CM5">
        <v>436.32</v>
      </c>
      <c r="CN5">
        <v>310.51</v>
      </c>
      <c r="CO5">
        <v>282.39999999999998</v>
      </c>
      <c r="CP5">
        <v>329.49</v>
      </c>
      <c r="CQ5">
        <v>302.35000000000002</v>
      </c>
      <c r="CR5">
        <v>303.12</v>
      </c>
      <c r="CS5">
        <v>341.9</v>
      </c>
      <c r="CT5">
        <v>517.73</v>
      </c>
      <c r="CU5">
        <v>471.26</v>
      </c>
      <c r="CV5">
        <v>363.73</v>
      </c>
      <c r="CW5">
        <v>490.69</v>
      </c>
      <c r="CX5">
        <v>347.15</v>
      </c>
      <c r="CY5">
        <v>578.97</v>
      </c>
      <c r="CZ5">
        <v>338.2</v>
      </c>
      <c r="DA5">
        <v>314.58</v>
      </c>
      <c r="DB5">
        <v>395.17</v>
      </c>
      <c r="DC5">
        <v>337.83</v>
      </c>
      <c r="DD5">
        <v>370.18</v>
      </c>
      <c r="DE5">
        <v>356.02</v>
      </c>
      <c r="DF5">
        <v>378.9</v>
      </c>
      <c r="DG5">
        <v>330.91</v>
      </c>
      <c r="DH5">
        <v>573.37</v>
      </c>
      <c r="DI5">
        <v>356.77</v>
      </c>
      <c r="DJ5">
        <v>313.52999999999997</v>
      </c>
      <c r="DK5">
        <v>346.88</v>
      </c>
      <c r="DL5">
        <v>393.43</v>
      </c>
      <c r="DM5">
        <v>414.55</v>
      </c>
      <c r="DN5">
        <v>309.8</v>
      </c>
      <c r="DO5">
        <v>361.6</v>
      </c>
      <c r="DP5">
        <v>365.19</v>
      </c>
      <c r="DQ5">
        <v>307.11</v>
      </c>
      <c r="DR5">
        <v>317.11</v>
      </c>
      <c r="DS5">
        <v>359.75</v>
      </c>
      <c r="DT5">
        <v>284.06</v>
      </c>
      <c r="DU5">
        <v>527.92999999999995</v>
      </c>
      <c r="DV5">
        <v>283</v>
      </c>
      <c r="DW5">
        <v>364.25</v>
      </c>
      <c r="DX5">
        <v>289.18</v>
      </c>
      <c r="DY5">
        <v>275.22000000000003</v>
      </c>
      <c r="DZ5">
        <v>357.28</v>
      </c>
      <c r="EA5">
        <v>400.39</v>
      </c>
      <c r="EB5">
        <v>344.95</v>
      </c>
      <c r="EC5">
        <v>347.42</v>
      </c>
      <c r="ED5">
        <v>355.34</v>
      </c>
      <c r="EE5">
        <v>338.85</v>
      </c>
      <c r="EF5">
        <v>337.16</v>
      </c>
      <c r="EG5">
        <v>335.63</v>
      </c>
      <c r="EH5">
        <v>338.36</v>
      </c>
      <c r="EI5">
        <v>321.89999999999998</v>
      </c>
      <c r="EJ5">
        <v>392.99</v>
      </c>
      <c r="EK5">
        <v>308.63</v>
      </c>
      <c r="EL5">
        <v>391.03</v>
      </c>
      <c r="EM5">
        <v>485.11</v>
      </c>
      <c r="EN5">
        <v>271.04000000000002</v>
      </c>
      <c r="EO5">
        <v>459.58</v>
      </c>
      <c r="EP5">
        <v>317.62</v>
      </c>
      <c r="EQ5">
        <v>361.12</v>
      </c>
      <c r="ER5">
        <v>308.22000000000003</v>
      </c>
      <c r="ES5">
        <v>432.81</v>
      </c>
      <c r="ET5">
        <v>516.07000000000005</v>
      </c>
      <c r="EU5">
        <v>352.4</v>
      </c>
      <c r="EV5">
        <v>304.85000000000002</v>
      </c>
      <c r="EW5">
        <v>353.55</v>
      </c>
      <c r="EX5">
        <v>347.32</v>
      </c>
      <c r="EY5">
        <v>402.78</v>
      </c>
      <c r="EZ5">
        <v>353.12</v>
      </c>
      <c r="FA5">
        <v>377.06</v>
      </c>
      <c r="FB5">
        <v>342.14</v>
      </c>
      <c r="FC5">
        <v>374.28</v>
      </c>
      <c r="FD5">
        <v>350.07</v>
      </c>
      <c r="FE5">
        <v>299.45999999999998</v>
      </c>
      <c r="FF5">
        <v>333.75</v>
      </c>
      <c r="FG5">
        <v>312.33</v>
      </c>
      <c r="FH5">
        <v>342.31</v>
      </c>
      <c r="FI5">
        <v>355.31</v>
      </c>
      <c r="FJ5">
        <v>371.52</v>
      </c>
      <c r="FK5">
        <v>370.49</v>
      </c>
      <c r="FL5">
        <v>450.38</v>
      </c>
      <c r="FM5">
        <v>334.37</v>
      </c>
      <c r="FN5">
        <v>354.34</v>
      </c>
      <c r="FO5">
        <v>499.55</v>
      </c>
      <c r="FP5">
        <v>334.08</v>
      </c>
      <c r="FQ5">
        <v>332.81</v>
      </c>
      <c r="FR5">
        <v>352.98</v>
      </c>
      <c r="FS5">
        <v>359.3</v>
      </c>
      <c r="FT5">
        <v>372.27</v>
      </c>
      <c r="FU5">
        <v>353.17</v>
      </c>
      <c r="FV5">
        <v>328.6</v>
      </c>
      <c r="FW5">
        <v>388.63</v>
      </c>
      <c r="FX5">
        <v>317.44</v>
      </c>
      <c r="FY5">
        <v>384.05</v>
      </c>
      <c r="FZ5">
        <v>325.62</v>
      </c>
      <c r="GA5">
        <v>341.9</v>
      </c>
      <c r="GB5">
        <v>345.55</v>
      </c>
      <c r="GC5">
        <v>515.58000000000004</v>
      </c>
      <c r="GD5">
        <v>303.23</v>
      </c>
      <c r="GE5">
        <v>316.35000000000002</v>
      </c>
      <c r="GF5">
        <v>476.2</v>
      </c>
      <c r="GG5">
        <v>585.86</v>
      </c>
      <c r="GH5">
        <v>459.19</v>
      </c>
      <c r="GI5">
        <v>315.52999999999997</v>
      </c>
      <c r="GJ5">
        <v>411.63</v>
      </c>
      <c r="GK5">
        <v>327.9</v>
      </c>
      <c r="GL5">
        <v>360.96</v>
      </c>
      <c r="GM5">
        <v>395</v>
      </c>
      <c r="GN5">
        <v>341.53</v>
      </c>
      <c r="GO5">
        <v>316</v>
      </c>
      <c r="GP5">
        <v>295.52</v>
      </c>
      <c r="GQ5">
        <v>330.7</v>
      </c>
      <c r="GR5">
        <v>450.3</v>
      </c>
      <c r="GS5">
        <v>379.13</v>
      </c>
      <c r="GT5">
        <v>345.09</v>
      </c>
      <c r="GU5">
        <v>313.89999999999998</v>
      </c>
      <c r="GV5">
        <v>381.15</v>
      </c>
      <c r="GW5">
        <v>300.25</v>
      </c>
      <c r="GX5">
        <v>321.33</v>
      </c>
      <c r="GY5">
        <v>379.27</v>
      </c>
      <c r="GZ5">
        <v>421.53</v>
      </c>
      <c r="HA5">
        <v>343.15</v>
      </c>
      <c r="HB5">
        <v>341.65</v>
      </c>
      <c r="HC5">
        <v>512.30999999999995</v>
      </c>
      <c r="HD5">
        <v>274.14999999999998</v>
      </c>
      <c r="HE5">
        <v>325.7</v>
      </c>
      <c r="HF5">
        <v>354.15</v>
      </c>
      <c r="HG5">
        <v>340.99</v>
      </c>
      <c r="HH5">
        <v>398.07</v>
      </c>
      <c r="HI5">
        <v>503.96</v>
      </c>
      <c r="HJ5">
        <v>496.06</v>
      </c>
      <c r="HK5">
        <v>352.12</v>
      </c>
      <c r="HL5">
        <v>318.27</v>
      </c>
      <c r="HM5">
        <v>459.47</v>
      </c>
      <c r="HN5">
        <v>342.95</v>
      </c>
      <c r="HO5">
        <v>417.48</v>
      </c>
      <c r="HP5">
        <v>373.45</v>
      </c>
      <c r="HQ5">
        <v>373.36</v>
      </c>
      <c r="HR5">
        <v>295.26</v>
      </c>
      <c r="HS5">
        <v>318.75</v>
      </c>
      <c r="HT5">
        <v>440.55</v>
      </c>
      <c r="HU5">
        <v>349.01</v>
      </c>
      <c r="HV5">
        <v>440.93</v>
      </c>
      <c r="HW5">
        <v>341.68</v>
      </c>
      <c r="HX5">
        <v>317.04000000000002</v>
      </c>
      <c r="HY5">
        <v>456.15</v>
      </c>
      <c r="HZ5">
        <v>464.45</v>
      </c>
      <c r="IA5">
        <v>387.87</v>
      </c>
      <c r="IB5">
        <v>370.94</v>
      </c>
      <c r="IC5">
        <v>385.63</v>
      </c>
      <c r="ID5">
        <v>325.76</v>
      </c>
      <c r="IE5">
        <v>362.95</v>
      </c>
      <c r="IF5">
        <v>317.14</v>
      </c>
      <c r="IG5">
        <v>341.46</v>
      </c>
      <c r="IH5">
        <v>323.02</v>
      </c>
      <c r="II5">
        <v>352.91</v>
      </c>
      <c r="IJ5">
        <v>374.32</v>
      </c>
      <c r="IK5">
        <v>425.15</v>
      </c>
      <c r="IL5">
        <v>323.95</v>
      </c>
      <c r="IM5">
        <v>298.29000000000002</v>
      </c>
      <c r="IN5">
        <v>396.98</v>
      </c>
      <c r="IO5">
        <v>345.83</v>
      </c>
      <c r="IP5">
        <v>348.05</v>
      </c>
      <c r="IQ5">
        <v>361.64</v>
      </c>
      <c r="IR5">
        <v>286.94</v>
      </c>
      <c r="IS5">
        <v>347.65</v>
      </c>
      <c r="IT5">
        <v>372.67</v>
      </c>
      <c r="IU5">
        <v>327.20999999999998</v>
      </c>
      <c r="IV5">
        <v>369.1</v>
      </c>
      <c r="IW5">
        <v>350.14</v>
      </c>
      <c r="IX5">
        <v>495.47</v>
      </c>
      <c r="IY5">
        <v>374.59</v>
      </c>
      <c r="IZ5">
        <v>321.97000000000003</v>
      </c>
      <c r="JA5">
        <v>335.64</v>
      </c>
      <c r="JB5">
        <v>354.84</v>
      </c>
      <c r="JC5">
        <v>373.79</v>
      </c>
      <c r="JD5">
        <v>451.64</v>
      </c>
      <c r="JE5">
        <v>344.78</v>
      </c>
      <c r="JF5">
        <v>349.42</v>
      </c>
      <c r="JG5">
        <v>321.43</v>
      </c>
      <c r="JH5">
        <v>373.81</v>
      </c>
      <c r="JI5">
        <v>338.3</v>
      </c>
      <c r="JJ5">
        <v>353.29</v>
      </c>
      <c r="JK5">
        <v>415.38</v>
      </c>
      <c r="JL5">
        <v>333.51</v>
      </c>
      <c r="JM5">
        <v>285.89999999999998</v>
      </c>
      <c r="JN5">
        <v>356.78</v>
      </c>
      <c r="JO5">
        <v>347.41</v>
      </c>
      <c r="JP5">
        <v>447.56</v>
      </c>
      <c r="JQ5">
        <v>358.96</v>
      </c>
      <c r="JR5">
        <v>465.81</v>
      </c>
      <c r="JS5">
        <v>351.01</v>
      </c>
      <c r="JT5">
        <v>362.75</v>
      </c>
      <c r="JU5">
        <v>340.53</v>
      </c>
      <c r="JV5">
        <v>345.75</v>
      </c>
      <c r="JW5">
        <v>458.29</v>
      </c>
      <c r="JX5">
        <v>342.17</v>
      </c>
      <c r="JY5">
        <v>370.4</v>
      </c>
      <c r="JZ5">
        <v>322.07</v>
      </c>
      <c r="KA5">
        <v>359.62</v>
      </c>
      <c r="KB5">
        <v>337.51</v>
      </c>
      <c r="KC5">
        <v>300.64999999999998</v>
      </c>
      <c r="KD5">
        <v>363.06</v>
      </c>
      <c r="KE5">
        <v>356.99</v>
      </c>
      <c r="KF5">
        <v>411.03</v>
      </c>
      <c r="KG5">
        <v>500.8</v>
      </c>
      <c r="KH5">
        <v>379.1</v>
      </c>
      <c r="KI5">
        <v>332.33</v>
      </c>
      <c r="KJ5">
        <v>300.76</v>
      </c>
      <c r="KK5">
        <v>343.79</v>
      </c>
      <c r="KL5">
        <v>333.3</v>
      </c>
      <c r="KM5">
        <v>418.5</v>
      </c>
      <c r="KN5">
        <v>487.39</v>
      </c>
      <c r="KO5">
        <v>277.85000000000002</v>
      </c>
      <c r="KP5">
        <v>299.18</v>
      </c>
      <c r="KQ5">
        <v>353.86</v>
      </c>
      <c r="KR5">
        <v>358.01</v>
      </c>
      <c r="KS5">
        <v>301.02999999999997</v>
      </c>
      <c r="KT5">
        <v>437.65</v>
      </c>
      <c r="KU5">
        <v>370.44</v>
      </c>
      <c r="KV5">
        <v>434.24</v>
      </c>
      <c r="KW5">
        <v>359.07</v>
      </c>
      <c r="KX5">
        <v>366.38</v>
      </c>
      <c r="KY5">
        <v>496.04</v>
      </c>
      <c r="KZ5">
        <v>492.47</v>
      </c>
    </row>
    <row r="6" spans="1:312">
      <c r="A6">
        <v>5</v>
      </c>
      <c r="C6">
        <v>435.59</v>
      </c>
      <c r="D6">
        <v>203.86</v>
      </c>
      <c r="E6">
        <v>218.21</v>
      </c>
      <c r="F6">
        <v>201.53</v>
      </c>
      <c r="G6">
        <v>211.44</v>
      </c>
      <c r="H6">
        <v>165.55</v>
      </c>
      <c r="I6">
        <v>373.14</v>
      </c>
      <c r="J6">
        <v>154.02000000000001</v>
      </c>
      <c r="K6">
        <v>361.34</v>
      </c>
      <c r="L6">
        <v>206.53</v>
      </c>
      <c r="M6">
        <v>201.14</v>
      </c>
      <c r="N6">
        <v>206.03</v>
      </c>
      <c r="O6">
        <v>183.3</v>
      </c>
      <c r="P6">
        <v>238.58</v>
      </c>
      <c r="Q6">
        <v>293.63</v>
      </c>
      <c r="R6">
        <v>146.72</v>
      </c>
      <c r="S6">
        <v>285.31</v>
      </c>
      <c r="T6">
        <v>190.48</v>
      </c>
      <c r="U6">
        <v>241.09</v>
      </c>
      <c r="V6">
        <v>178.25</v>
      </c>
      <c r="W6">
        <v>216.66</v>
      </c>
      <c r="X6">
        <v>225.9</v>
      </c>
      <c r="Y6">
        <v>192.66</v>
      </c>
      <c r="Z6">
        <v>158.83000000000001</v>
      </c>
      <c r="AA6">
        <v>165.59</v>
      </c>
      <c r="AB6">
        <v>301.44</v>
      </c>
      <c r="AC6">
        <v>195.77</v>
      </c>
      <c r="AD6">
        <v>170.23</v>
      </c>
      <c r="AE6">
        <v>199.85</v>
      </c>
      <c r="AF6">
        <v>200.21</v>
      </c>
      <c r="AG6">
        <v>206.5</v>
      </c>
      <c r="AH6">
        <v>246.07</v>
      </c>
      <c r="AI6">
        <v>239.25</v>
      </c>
      <c r="AJ6">
        <v>304.18</v>
      </c>
      <c r="AK6">
        <v>181.02</v>
      </c>
      <c r="AL6">
        <v>256.67</v>
      </c>
      <c r="AM6">
        <v>182.33</v>
      </c>
      <c r="AN6">
        <v>204.81</v>
      </c>
      <c r="AO6">
        <v>196.73</v>
      </c>
      <c r="AP6">
        <v>171.54</v>
      </c>
      <c r="AQ6">
        <v>142.85</v>
      </c>
      <c r="AR6">
        <v>204.56</v>
      </c>
      <c r="AS6">
        <v>171.12</v>
      </c>
      <c r="AT6">
        <v>202.36</v>
      </c>
      <c r="AU6">
        <v>190.45</v>
      </c>
      <c r="AV6">
        <v>216.65</v>
      </c>
      <c r="AW6">
        <v>201.41</v>
      </c>
      <c r="AX6">
        <v>240.06</v>
      </c>
      <c r="AY6">
        <v>198.38</v>
      </c>
      <c r="AZ6">
        <v>185.93</v>
      </c>
      <c r="BA6">
        <v>201.54</v>
      </c>
      <c r="BB6">
        <v>212.54</v>
      </c>
      <c r="BC6">
        <v>304.47000000000003</v>
      </c>
      <c r="BD6">
        <v>187.15</v>
      </c>
      <c r="BE6">
        <v>334.48</v>
      </c>
      <c r="BF6">
        <v>215.67</v>
      </c>
      <c r="BG6">
        <v>202.67</v>
      </c>
      <c r="BH6">
        <v>211.46</v>
      </c>
      <c r="BI6">
        <v>171.95</v>
      </c>
      <c r="BJ6">
        <v>182.35</v>
      </c>
      <c r="BK6">
        <v>215.26</v>
      </c>
      <c r="BL6">
        <v>325.3</v>
      </c>
      <c r="BM6">
        <v>368.61</v>
      </c>
      <c r="BN6">
        <v>217.41</v>
      </c>
      <c r="BO6">
        <v>146.77000000000001</v>
      </c>
      <c r="BP6">
        <v>185.74</v>
      </c>
      <c r="BQ6">
        <v>213.05</v>
      </c>
      <c r="BR6">
        <v>226.35</v>
      </c>
      <c r="BS6">
        <v>194.33</v>
      </c>
      <c r="BT6">
        <v>176.08</v>
      </c>
      <c r="BU6">
        <v>172.65</v>
      </c>
      <c r="BV6">
        <v>267.02999999999997</v>
      </c>
      <c r="BW6">
        <v>328.48</v>
      </c>
      <c r="BX6">
        <v>343.15</v>
      </c>
      <c r="BY6">
        <v>207.58</v>
      </c>
      <c r="BZ6">
        <v>154.53</v>
      </c>
      <c r="CA6">
        <v>402.23</v>
      </c>
      <c r="CB6">
        <v>194.67</v>
      </c>
      <c r="CC6">
        <v>167.88</v>
      </c>
      <c r="CD6">
        <v>187.67</v>
      </c>
      <c r="CE6">
        <v>191</v>
      </c>
      <c r="CF6">
        <v>229.1</v>
      </c>
      <c r="CG6">
        <v>201.22</v>
      </c>
      <c r="CH6">
        <v>207.69</v>
      </c>
      <c r="CI6">
        <v>240.44</v>
      </c>
      <c r="CJ6">
        <v>177.3</v>
      </c>
      <c r="CK6">
        <v>193.35</v>
      </c>
      <c r="CL6">
        <v>217.2</v>
      </c>
      <c r="CM6">
        <v>278.42</v>
      </c>
      <c r="CN6">
        <v>179.31</v>
      </c>
      <c r="CO6">
        <v>164.06</v>
      </c>
      <c r="CP6">
        <v>168.77</v>
      </c>
      <c r="CQ6">
        <v>158.61000000000001</v>
      </c>
      <c r="CR6">
        <v>152.97</v>
      </c>
      <c r="CS6">
        <v>195.87</v>
      </c>
      <c r="CT6">
        <v>331.02</v>
      </c>
      <c r="CU6">
        <v>269</v>
      </c>
      <c r="CV6">
        <v>210.78</v>
      </c>
      <c r="CW6">
        <v>308.05</v>
      </c>
      <c r="CX6">
        <v>174.59</v>
      </c>
      <c r="CY6">
        <v>396.28</v>
      </c>
      <c r="CZ6">
        <v>210.02</v>
      </c>
      <c r="DA6">
        <v>187.57</v>
      </c>
      <c r="DB6">
        <v>195.14</v>
      </c>
      <c r="DC6">
        <v>178.65</v>
      </c>
      <c r="DD6">
        <v>197.37</v>
      </c>
      <c r="DE6">
        <v>197.55</v>
      </c>
      <c r="DF6">
        <v>215.83</v>
      </c>
      <c r="DG6">
        <v>176.56</v>
      </c>
      <c r="DH6">
        <v>386.41</v>
      </c>
      <c r="DI6">
        <v>205.01</v>
      </c>
      <c r="DJ6">
        <v>177.41</v>
      </c>
      <c r="DK6">
        <v>207.78</v>
      </c>
      <c r="DL6">
        <v>228.26</v>
      </c>
      <c r="DM6">
        <v>269.52</v>
      </c>
      <c r="DN6">
        <v>158.88</v>
      </c>
      <c r="DO6">
        <v>186.45</v>
      </c>
      <c r="DP6">
        <v>192.22</v>
      </c>
      <c r="DQ6">
        <v>154.26</v>
      </c>
      <c r="DR6">
        <v>171.42</v>
      </c>
      <c r="DS6">
        <v>177.88</v>
      </c>
      <c r="DT6">
        <v>181.02</v>
      </c>
      <c r="DU6">
        <v>384.02</v>
      </c>
      <c r="DV6">
        <v>135.65</v>
      </c>
      <c r="DW6">
        <v>171.17</v>
      </c>
      <c r="DX6">
        <v>149.43</v>
      </c>
      <c r="DY6">
        <v>144.83000000000001</v>
      </c>
      <c r="DZ6">
        <v>195.2</v>
      </c>
      <c r="EA6">
        <v>234.63</v>
      </c>
      <c r="EB6">
        <v>180.25</v>
      </c>
      <c r="EC6">
        <v>173.44</v>
      </c>
      <c r="ED6">
        <v>207.19</v>
      </c>
      <c r="EE6">
        <v>207.76</v>
      </c>
      <c r="EF6">
        <v>171.4</v>
      </c>
      <c r="EG6">
        <v>196.29</v>
      </c>
      <c r="EH6">
        <v>178.88</v>
      </c>
      <c r="EI6">
        <v>185.01</v>
      </c>
      <c r="EJ6">
        <v>247.04</v>
      </c>
      <c r="EK6">
        <v>154.11000000000001</v>
      </c>
      <c r="EL6">
        <v>215.04</v>
      </c>
      <c r="EM6">
        <v>310.23</v>
      </c>
      <c r="EN6">
        <v>136.54</v>
      </c>
      <c r="EO6">
        <v>299.43</v>
      </c>
      <c r="EP6">
        <v>193.83</v>
      </c>
      <c r="EQ6">
        <v>201.15</v>
      </c>
      <c r="ER6">
        <v>156.37</v>
      </c>
      <c r="ES6">
        <v>254.34</v>
      </c>
      <c r="ET6">
        <v>338.08</v>
      </c>
      <c r="EU6">
        <v>196.78</v>
      </c>
      <c r="EV6">
        <v>164.5</v>
      </c>
      <c r="EW6">
        <v>198.96</v>
      </c>
      <c r="EX6">
        <v>196.68</v>
      </c>
      <c r="EY6">
        <v>226.79</v>
      </c>
      <c r="EZ6">
        <v>205.75</v>
      </c>
      <c r="FA6">
        <v>221.46</v>
      </c>
      <c r="FB6">
        <v>175.88</v>
      </c>
      <c r="FC6">
        <v>209.58</v>
      </c>
      <c r="FD6">
        <v>208.3</v>
      </c>
      <c r="FE6">
        <v>182.2</v>
      </c>
      <c r="FF6">
        <v>180.74</v>
      </c>
      <c r="FG6">
        <v>192.68</v>
      </c>
      <c r="FH6">
        <v>187.97</v>
      </c>
      <c r="FI6">
        <v>208.05</v>
      </c>
      <c r="FJ6">
        <v>196.11</v>
      </c>
      <c r="FK6">
        <v>202.27</v>
      </c>
      <c r="FL6">
        <v>282.3</v>
      </c>
      <c r="FM6">
        <v>174.63</v>
      </c>
      <c r="FN6">
        <v>208.33</v>
      </c>
      <c r="FO6">
        <v>319.86</v>
      </c>
      <c r="FP6">
        <v>171.75</v>
      </c>
      <c r="FQ6">
        <v>170.65</v>
      </c>
      <c r="FR6">
        <v>199.58</v>
      </c>
      <c r="FS6">
        <v>210.17</v>
      </c>
      <c r="FT6">
        <v>251.81</v>
      </c>
      <c r="FU6">
        <v>216.12</v>
      </c>
      <c r="FV6">
        <v>161.97999999999999</v>
      </c>
      <c r="FW6">
        <v>233.15</v>
      </c>
      <c r="FX6">
        <v>188.3</v>
      </c>
      <c r="FY6">
        <v>233.35</v>
      </c>
      <c r="FZ6">
        <v>181.08</v>
      </c>
      <c r="GA6">
        <v>187.35</v>
      </c>
      <c r="GB6">
        <v>225.14</v>
      </c>
      <c r="GC6">
        <v>340.55</v>
      </c>
      <c r="GD6">
        <v>179.83</v>
      </c>
      <c r="GE6">
        <v>166.92</v>
      </c>
      <c r="GF6">
        <v>293.58</v>
      </c>
      <c r="GG6">
        <v>448.24</v>
      </c>
      <c r="GH6">
        <v>275.7</v>
      </c>
      <c r="GI6">
        <v>181.12</v>
      </c>
      <c r="GJ6">
        <v>245.98</v>
      </c>
      <c r="GK6">
        <v>200.72</v>
      </c>
      <c r="GL6">
        <v>184.55</v>
      </c>
      <c r="GM6">
        <v>223.5</v>
      </c>
      <c r="GN6">
        <v>192.63</v>
      </c>
      <c r="GO6">
        <v>203.13</v>
      </c>
      <c r="GP6">
        <v>160.78</v>
      </c>
      <c r="GQ6">
        <v>192.17</v>
      </c>
      <c r="GR6">
        <v>290.60000000000002</v>
      </c>
      <c r="GS6">
        <v>212.18</v>
      </c>
      <c r="GT6">
        <v>209.26</v>
      </c>
      <c r="GU6">
        <v>165.63</v>
      </c>
      <c r="GV6">
        <v>240.7</v>
      </c>
      <c r="GW6">
        <v>195.09</v>
      </c>
      <c r="GX6">
        <v>201.09</v>
      </c>
      <c r="GY6">
        <v>209.32</v>
      </c>
      <c r="GZ6">
        <v>261.39999999999998</v>
      </c>
      <c r="HA6">
        <v>187.69</v>
      </c>
      <c r="HB6">
        <v>198.33</v>
      </c>
      <c r="HC6">
        <v>342.9</v>
      </c>
      <c r="HD6">
        <v>162.77000000000001</v>
      </c>
      <c r="HE6">
        <v>163.58000000000001</v>
      </c>
      <c r="HF6">
        <v>191.43</v>
      </c>
      <c r="HG6">
        <v>196.96</v>
      </c>
      <c r="HH6">
        <v>193.06</v>
      </c>
      <c r="HI6">
        <v>360.04</v>
      </c>
      <c r="HJ6">
        <v>336.2</v>
      </c>
      <c r="HK6">
        <v>195.02</v>
      </c>
      <c r="HL6">
        <v>167.06</v>
      </c>
      <c r="HM6">
        <v>320.37</v>
      </c>
      <c r="HN6">
        <v>200.14</v>
      </c>
      <c r="HO6">
        <v>256.2</v>
      </c>
      <c r="HP6">
        <v>212.15</v>
      </c>
      <c r="HQ6">
        <v>197.1</v>
      </c>
      <c r="HR6">
        <v>163.69</v>
      </c>
      <c r="HS6">
        <v>153.9</v>
      </c>
      <c r="HT6">
        <v>287.27999999999997</v>
      </c>
      <c r="HU6">
        <v>225.53</v>
      </c>
      <c r="HV6">
        <v>302.67</v>
      </c>
      <c r="HW6">
        <v>207.97</v>
      </c>
      <c r="HX6">
        <v>204.7</v>
      </c>
      <c r="HY6">
        <v>319.27999999999997</v>
      </c>
      <c r="HZ6">
        <v>324.95999999999998</v>
      </c>
      <c r="IA6">
        <v>215.17</v>
      </c>
      <c r="IB6">
        <v>216.7</v>
      </c>
      <c r="IC6">
        <v>232.49</v>
      </c>
      <c r="ID6">
        <v>188.01</v>
      </c>
      <c r="IE6">
        <v>198.08</v>
      </c>
      <c r="IF6">
        <v>170.06</v>
      </c>
      <c r="IG6">
        <v>172.81</v>
      </c>
      <c r="IH6">
        <v>182.52</v>
      </c>
      <c r="II6">
        <v>199.62</v>
      </c>
      <c r="IJ6">
        <v>207.87</v>
      </c>
      <c r="IK6">
        <v>258.08</v>
      </c>
      <c r="IL6">
        <v>193.08</v>
      </c>
      <c r="IM6">
        <v>172.77</v>
      </c>
      <c r="IN6">
        <v>200.23</v>
      </c>
      <c r="IO6">
        <v>172.26</v>
      </c>
      <c r="IP6">
        <v>224.76</v>
      </c>
      <c r="IQ6">
        <v>208.15</v>
      </c>
      <c r="IR6">
        <v>180.44</v>
      </c>
      <c r="IS6">
        <v>166.8</v>
      </c>
      <c r="IT6">
        <v>217.59</v>
      </c>
      <c r="IU6">
        <v>202.46</v>
      </c>
      <c r="IV6">
        <v>221.19</v>
      </c>
      <c r="IW6">
        <v>199.95</v>
      </c>
      <c r="IX6">
        <v>372.38</v>
      </c>
      <c r="IY6">
        <v>199.74</v>
      </c>
      <c r="IZ6">
        <v>194.71</v>
      </c>
      <c r="JA6">
        <v>172.2</v>
      </c>
      <c r="JB6">
        <v>192.74</v>
      </c>
      <c r="JC6">
        <v>215.94</v>
      </c>
      <c r="JD6">
        <v>281.66000000000003</v>
      </c>
      <c r="JE6">
        <v>192.55</v>
      </c>
      <c r="JF6">
        <v>201.13</v>
      </c>
      <c r="JG6">
        <v>214.09</v>
      </c>
      <c r="JH6">
        <v>227.33</v>
      </c>
      <c r="JI6">
        <v>183.53</v>
      </c>
      <c r="JJ6">
        <v>205.9</v>
      </c>
      <c r="JK6">
        <v>241.2</v>
      </c>
      <c r="JL6">
        <v>170.64</v>
      </c>
      <c r="JM6">
        <v>178.32</v>
      </c>
      <c r="JN6">
        <v>203.05</v>
      </c>
      <c r="JO6">
        <v>213.48</v>
      </c>
      <c r="JP6">
        <v>317.88</v>
      </c>
      <c r="JQ6">
        <v>177.98</v>
      </c>
      <c r="JR6">
        <v>300.70999999999998</v>
      </c>
      <c r="JS6">
        <v>190.4</v>
      </c>
      <c r="JT6">
        <v>203.56</v>
      </c>
      <c r="JU6">
        <v>182.35</v>
      </c>
      <c r="JV6">
        <v>180.98</v>
      </c>
      <c r="JW6">
        <v>287.19</v>
      </c>
      <c r="JX6">
        <v>198.03</v>
      </c>
      <c r="JY6">
        <v>217.09</v>
      </c>
      <c r="JZ6">
        <v>191.66</v>
      </c>
      <c r="KA6">
        <v>184.3</v>
      </c>
      <c r="KB6">
        <v>164.66</v>
      </c>
      <c r="KC6">
        <v>187.87</v>
      </c>
      <c r="KD6">
        <v>213.42</v>
      </c>
      <c r="KE6">
        <v>201.09</v>
      </c>
      <c r="KF6">
        <v>272.69</v>
      </c>
      <c r="KG6">
        <v>367.92</v>
      </c>
      <c r="KH6">
        <v>217.09</v>
      </c>
      <c r="KI6">
        <v>201.99</v>
      </c>
      <c r="KJ6">
        <v>166.54</v>
      </c>
      <c r="KK6">
        <v>190.76</v>
      </c>
      <c r="KL6">
        <v>168.44</v>
      </c>
      <c r="KM6">
        <v>260.61</v>
      </c>
      <c r="KN6">
        <v>298.05</v>
      </c>
      <c r="KO6">
        <v>161.47999999999999</v>
      </c>
      <c r="KP6">
        <v>194.23</v>
      </c>
      <c r="KQ6">
        <v>201.96</v>
      </c>
      <c r="KR6">
        <v>170.07</v>
      </c>
      <c r="KS6">
        <v>165.4</v>
      </c>
      <c r="KT6">
        <v>276.94</v>
      </c>
      <c r="KU6">
        <v>182.58</v>
      </c>
      <c r="KV6">
        <v>315.55</v>
      </c>
      <c r="KW6">
        <v>225.05</v>
      </c>
      <c r="KX6">
        <v>224.7</v>
      </c>
      <c r="KY6">
        <v>312.47000000000003</v>
      </c>
      <c r="KZ6">
        <v>305.69</v>
      </c>
    </row>
    <row r="7" spans="1:312">
      <c r="A7">
        <v>6</v>
      </c>
      <c r="C7">
        <v>273.64</v>
      </c>
      <c r="D7">
        <v>94</v>
      </c>
      <c r="E7">
        <v>103.9</v>
      </c>
      <c r="F7">
        <v>93.37</v>
      </c>
      <c r="G7">
        <v>113.83</v>
      </c>
      <c r="H7">
        <v>53.46</v>
      </c>
      <c r="I7">
        <v>171.34</v>
      </c>
      <c r="J7">
        <v>71.540000000000006</v>
      </c>
      <c r="K7">
        <v>180.05</v>
      </c>
      <c r="L7">
        <v>79.63</v>
      </c>
      <c r="M7">
        <v>91.65</v>
      </c>
      <c r="N7">
        <v>86.02</v>
      </c>
      <c r="O7">
        <v>101.5</v>
      </c>
      <c r="P7">
        <v>94.14</v>
      </c>
      <c r="Q7">
        <v>157.9</v>
      </c>
      <c r="R7">
        <v>87.74</v>
      </c>
      <c r="S7">
        <v>140.96</v>
      </c>
      <c r="T7">
        <v>107.07</v>
      </c>
      <c r="U7">
        <v>109.74</v>
      </c>
      <c r="V7">
        <v>70.86</v>
      </c>
      <c r="W7">
        <v>111.68</v>
      </c>
      <c r="X7">
        <v>114.13</v>
      </c>
      <c r="Y7">
        <v>78.45</v>
      </c>
      <c r="Z7">
        <v>63.82</v>
      </c>
      <c r="AA7">
        <v>69.819999999999993</v>
      </c>
      <c r="AB7">
        <v>157.91999999999999</v>
      </c>
      <c r="AC7">
        <v>94.38</v>
      </c>
      <c r="AD7">
        <v>84.58</v>
      </c>
      <c r="AE7">
        <v>78.569999999999993</v>
      </c>
      <c r="AF7">
        <v>87.91</v>
      </c>
      <c r="AG7">
        <v>105.38</v>
      </c>
      <c r="AH7">
        <v>121.68</v>
      </c>
      <c r="AI7">
        <v>116.78</v>
      </c>
      <c r="AJ7">
        <v>156.08000000000001</v>
      </c>
      <c r="AK7">
        <v>111.62</v>
      </c>
      <c r="AL7">
        <v>114.91</v>
      </c>
      <c r="AM7">
        <v>118.4</v>
      </c>
      <c r="AN7">
        <v>96.29</v>
      </c>
      <c r="AO7">
        <v>96.28</v>
      </c>
      <c r="AP7">
        <v>81.430000000000007</v>
      </c>
      <c r="AQ7">
        <v>80.41</v>
      </c>
      <c r="AR7">
        <v>107.59</v>
      </c>
      <c r="AS7">
        <v>85.4</v>
      </c>
      <c r="AT7">
        <v>121.37</v>
      </c>
      <c r="AU7">
        <v>57.86</v>
      </c>
      <c r="AV7">
        <v>77.61</v>
      </c>
      <c r="AW7">
        <v>104.84</v>
      </c>
      <c r="AX7">
        <v>83.66</v>
      </c>
      <c r="AY7">
        <v>84.67</v>
      </c>
      <c r="AZ7">
        <v>89.58</v>
      </c>
      <c r="BA7">
        <v>88.64</v>
      </c>
      <c r="BB7">
        <v>89.58</v>
      </c>
      <c r="BC7">
        <v>152.6</v>
      </c>
      <c r="BD7">
        <v>102.74</v>
      </c>
      <c r="BE7">
        <v>175.23</v>
      </c>
      <c r="BF7">
        <v>109.49</v>
      </c>
      <c r="BG7">
        <v>79.67</v>
      </c>
      <c r="BH7">
        <v>105.33</v>
      </c>
      <c r="BI7">
        <v>71.69</v>
      </c>
      <c r="BJ7">
        <v>92.2</v>
      </c>
      <c r="BK7">
        <v>78.680000000000007</v>
      </c>
      <c r="BL7">
        <v>165.51</v>
      </c>
      <c r="BM7">
        <v>189.03</v>
      </c>
      <c r="BN7">
        <v>80.75</v>
      </c>
      <c r="BO7">
        <v>75</v>
      </c>
      <c r="BP7">
        <v>96.83</v>
      </c>
      <c r="BQ7">
        <v>117.83</v>
      </c>
      <c r="BR7">
        <v>103.44</v>
      </c>
      <c r="BS7">
        <v>91.9</v>
      </c>
      <c r="BT7">
        <v>75.83</v>
      </c>
      <c r="BU7">
        <v>85.94</v>
      </c>
      <c r="BV7">
        <v>155.65</v>
      </c>
      <c r="BW7">
        <v>143.28</v>
      </c>
      <c r="BX7">
        <v>201.51</v>
      </c>
      <c r="BY7">
        <v>109.47</v>
      </c>
      <c r="BZ7">
        <v>78.989999999999995</v>
      </c>
      <c r="CA7">
        <v>246.92</v>
      </c>
      <c r="CB7">
        <v>75.849999999999994</v>
      </c>
      <c r="CC7">
        <v>73.760000000000005</v>
      </c>
      <c r="CD7">
        <v>100.87</v>
      </c>
      <c r="CE7">
        <v>109.97</v>
      </c>
      <c r="CF7">
        <v>102.33</v>
      </c>
      <c r="CG7">
        <v>86.76</v>
      </c>
      <c r="CH7">
        <v>89.84</v>
      </c>
      <c r="CI7">
        <v>116.85</v>
      </c>
      <c r="CJ7">
        <v>97.33</v>
      </c>
      <c r="CK7">
        <v>107.23</v>
      </c>
      <c r="CL7">
        <v>106.62</v>
      </c>
      <c r="CM7">
        <v>143.47</v>
      </c>
      <c r="CN7">
        <v>80.930000000000007</v>
      </c>
      <c r="CO7">
        <v>78.06</v>
      </c>
      <c r="CP7">
        <v>70.06</v>
      </c>
      <c r="CQ7">
        <v>91.75</v>
      </c>
      <c r="CR7">
        <v>82.81</v>
      </c>
      <c r="CS7">
        <v>76.739999999999995</v>
      </c>
      <c r="CT7">
        <v>133.19</v>
      </c>
      <c r="CU7">
        <v>124.82</v>
      </c>
      <c r="CV7">
        <v>117.6</v>
      </c>
      <c r="CW7">
        <v>111.95</v>
      </c>
      <c r="CX7">
        <v>63.66</v>
      </c>
      <c r="CY7">
        <v>215.41</v>
      </c>
      <c r="CZ7">
        <v>102.9</v>
      </c>
      <c r="DA7">
        <v>73.38</v>
      </c>
      <c r="DB7">
        <v>98.57</v>
      </c>
      <c r="DC7">
        <v>71.97</v>
      </c>
      <c r="DD7">
        <v>63.51</v>
      </c>
      <c r="DE7">
        <v>88.41</v>
      </c>
      <c r="DF7">
        <v>76.930000000000007</v>
      </c>
      <c r="DG7">
        <v>86.75</v>
      </c>
      <c r="DH7">
        <v>191.13</v>
      </c>
      <c r="DI7">
        <v>64.900000000000006</v>
      </c>
      <c r="DJ7">
        <v>95.13</v>
      </c>
      <c r="DK7">
        <v>76.88</v>
      </c>
      <c r="DL7">
        <v>108.41</v>
      </c>
      <c r="DM7">
        <v>138.31</v>
      </c>
      <c r="DN7">
        <v>59.66</v>
      </c>
      <c r="DO7">
        <v>94.79</v>
      </c>
      <c r="DP7">
        <v>88.16</v>
      </c>
      <c r="DQ7">
        <v>89.65</v>
      </c>
      <c r="DR7">
        <v>96.55</v>
      </c>
      <c r="DS7">
        <v>50.45</v>
      </c>
      <c r="DT7">
        <v>88.98</v>
      </c>
      <c r="DU7">
        <v>188.23</v>
      </c>
      <c r="DV7">
        <v>78.77</v>
      </c>
      <c r="DW7">
        <v>89.5</v>
      </c>
      <c r="DX7">
        <v>83.95</v>
      </c>
      <c r="DY7">
        <v>75.44</v>
      </c>
      <c r="DZ7">
        <v>108.32</v>
      </c>
      <c r="EA7">
        <v>84.86</v>
      </c>
      <c r="EB7">
        <v>95.89</v>
      </c>
      <c r="EC7">
        <v>87.83</v>
      </c>
      <c r="ED7">
        <v>92.21</v>
      </c>
      <c r="EE7">
        <v>91.23</v>
      </c>
      <c r="EF7">
        <v>90.98</v>
      </c>
      <c r="EG7">
        <v>98.28</v>
      </c>
      <c r="EH7">
        <v>77.099999999999994</v>
      </c>
      <c r="EI7">
        <v>96</v>
      </c>
      <c r="EJ7">
        <v>95.8</v>
      </c>
      <c r="EK7">
        <v>72.400000000000006</v>
      </c>
      <c r="EL7">
        <v>95.23</v>
      </c>
      <c r="EM7">
        <v>130.88</v>
      </c>
      <c r="EN7">
        <v>76.39</v>
      </c>
      <c r="EO7">
        <v>144.79</v>
      </c>
      <c r="EP7">
        <v>92.25</v>
      </c>
      <c r="EQ7">
        <v>73.14</v>
      </c>
      <c r="ER7">
        <v>70.13</v>
      </c>
      <c r="ES7">
        <v>118.73</v>
      </c>
      <c r="ET7">
        <v>166.52</v>
      </c>
      <c r="EU7">
        <v>62.58</v>
      </c>
      <c r="EV7">
        <v>102.3</v>
      </c>
      <c r="EW7">
        <v>100.24</v>
      </c>
      <c r="EX7">
        <v>97.98</v>
      </c>
      <c r="EY7">
        <v>101.38</v>
      </c>
      <c r="EZ7">
        <v>95.79</v>
      </c>
      <c r="FA7">
        <v>130.35</v>
      </c>
      <c r="FB7">
        <v>97.68</v>
      </c>
      <c r="FC7">
        <v>97.81</v>
      </c>
      <c r="FD7">
        <v>79.489999999999995</v>
      </c>
      <c r="FE7">
        <v>84.93</v>
      </c>
      <c r="FF7">
        <v>88.63</v>
      </c>
      <c r="FG7">
        <v>75.930000000000007</v>
      </c>
      <c r="FH7">
        <v>86.93</v>
      </c>
      <c r="FI7">
        <v>94.93</v>
      </c>
      <c r="FJ7">
        <v>103.08</v>
      </c>
      <c r="FK7">
        <v>101.56</v>
      </c>
      <c r="FL7">
        <v>146.91999999999999</v>
      </c>
      <c r="FM7">
        <v>75.73</v>
      </c>
      <c r="FN7">
        <v>89.34</v>
      </c>
      <c r="FO7">
        <v>161.27000000000001</v>
      </c>
      <c r="FP7">
        <v>100.27</v>
      </c>
      <c r="FQ7">
        <v>88.51</v>
      </c>
      <c r="FR7">
        <v>91.95</v>
      </c>
      <c r="FS7">
        <v>87.89</v>
      </c>
      <c r="FT7">
        <v>110.17</v>
      </c>
      <c r="FU7">
        <v>121.37</v>
      </c>
      <c r="FV7">
        <v>90.93</v>
      </c>
      <c r="FW7">
        <v>108.77</v>
      </c>
      <c r="FX7">
        <v>73.11</v>
      </c>
      <c r="FY7">
        <v>111.9</v>
      </c>
      <c r="FZ7">
        <v>67.63</v>
      </c>
      <c r="GA7">
        <v>60.12</v>
      </c>
      <c r="GB7">
        <v>91.89</v>
      </c>
      <c r="GC7">
        <v>172.47</v>
      </c>
      <c r="GD7">
        <v>88.33</v>
      </c>
      <c r="GE7">
        <v>99.68</v>
      </c>
      <c r="GF7">
        <v>134.32</v>
      </c>
      <c r="GG7">
        <v>257.7</v>
      </c>
      <c r="GH7">
        <v>134.72</v>
      </c>
      <c r="GI7">
        <v>75.03</v>
      </c>
      <c r="GJ7">
        <v>113.49</v>
      </c>
      <c r="GK7">
        <v>79.81</v>
      </c>
      <c r="GL7">
        <v>91.17</v>
      </c>
      <c r="GM7">
        <v>119.18</v>
      </c>
      <c r="GN7">
        <v>70.680000000000007</v>
      </c>
      <c r="GO7">
        <v>93.48</v>
      </c>
      <c r="GP7">
        <v>82.67</v>
      </c>
      <c r="GQ7">
        <v>87.87</v>
      </c>
      <c r="GR7">
        <v>134.37</v>
      </c>
      <c r="GS7">
        <v>87.39</v>
      </c>
      <c r="GT7">
        <v>57.86</v>
      </c>
      <c r="GU7">
        <v>82.05</v>
      </c>
      <c r="GV7">
        <v>94.6</v>
      </c>
      <c r="GW7">
        <v>81.180000000000007</v>
      </c>
      <c r="GX7">
        <v>111.46</v>
      </c>
      <c r="GY7">
        <v>101.48</v>
      </c>
      <c r="GZ7">
        <v>128.19</v>
      </c>
      <c r="HA7">
        <v>75.349999999999994</v>
      </c>
      <c r="HB7">
        <v>61.84</v>
      </c>
      <c r="HC7">
        <v>166.06</v>
      </c>
      <c r="HD7">
        <v>75.23</v>
      </c>
      <c r="HE7">
        <v>86.62</v>
      </c>
      <c r="HF7">
        <v>86.57</v>
      </c>
      <c r="HG7">
        <v>60.28</v>
      </c>
      <c r="HH7">
        <v>93.55</v>
      </c>
      <c r="HI7">
        <v>234.03</v>
      </c>
      <c r="HJ7">
        <v>163.56</v>
      </c>
      <c r="HK7">
        <v>88.81</v>
      </c>
      <c r="HL7">
        <v>48.28</v>
      </c>
      <c r="HM7">
        <v>161.24</v>
      </c>
      <c r="HN7">
        <v>87.64</v>
      </c>
      <c r="HO7">
        <v>125.02</v>
      </c>
      <c r="HP7">
        <v>90.23</v>
      </c>
      <c r="HQ7">
        <v>77.53</v>
      </c>
      <c r="HR7">
        <v>85.34</v>
      </c>
      <c r="HS7">
        <v>77.08</v>
      </c>
      <c r="HT7">
        <v>166.22</v>
      </c>
      <c r="HU7">
        <v>97.96</v>
      </c>
      <c r="HV7">
        <v>167.53</v>
      </c>
      <c r="HW7">
        <v>90.48</v>
      </c>
      <c r="HX7">
        <v>72.38</v>
      </c>
      <c r="HY7">
        <v>190.37</v>
      </c>
      <c r="HZ7">
        <v>155.32</v>
      </c>
      <c r="IA7">
        <v>95.86</v>
      </c>
      <c r="IB7">
        <v>118.54</v>
      </c>
      <c r="IC7">
        <v>100.36</v>
      </c>
      <c r="ID7">
        <v>78.38</v>
      </c>
      <c r="IE7">
        <v>91.48</v>
      </c>
      <c r="IF7">
        <v>77.349999999999994</v>
      </c>
      <c r="IG7">
        <v>88.55</v>
      </c>
      <c r="IH7">
        <v>109.22</v>
      </c>
      <c r="II7">
        <v>114.02</v>
      </c>
      <c r="IJ7">
        <v>86.95</v>
      </c>
      <c r="IK7">
        <v>125.34</v>
      </c>
      <c r="IL7">
        <v>88.97</v>
      </c>
      <c r="IM7">
        <v>82.15</v>
      </c>
      <c r="IN7">
        <v>89.13</v>
      </c>
      <c r="IO7">
        <v>89.2</v>
      </c>
      <c r="IP7">
        <v>101.75</v>
      </c>
      <c r="IQ7">
        <v>102.89</v>
      </c>
      <c r="IR7">
        <v>62.34</v>
      </c>
      <c r="IS7">
        <v>91.68</v>
      </c>
      <c r="IT7">
        <v>73.12</v>
      </c>
      <c r="IU7">
        <v>96.22</v>
      </c>
      <c r="IV7">
        <v>76.989999999999995</v>
      </c>
      <c r="IW7">
        <v>86.28</v>
      </c>
      <c r="IX7">
        <v>188.58</v>
      </c>
      <c r="IY7">
        <v>109.66</v>
      </c>
      <c r="IZ7">
        <v>96.18</v>
      </c>
      <c r="JA7">
        <v>91.1</v>
      </c>
      <c r="JB7">
        <v>110.53</v>
      </c>
      <c r="JC7">
        <v>136.27000000000001</v>
      </c>
      <c r="JD7">
        <v>135.47</v>
      </c>
      <c r="JE7">
        <v>86.34</v>
      </c>
      <c r="JF7">
        <v>77.61</v>
      </c>
      <c r="JG7">
        <v>96.76</v>
      </c>
      <c r="JH7">
        <v>114.02</v>
      </c>
      <c r="JI7">
        <v>77.66</v>
      </c>
      <c r="JJ7">
        <v>90.59</v>
      </c>
      <c r="JK7">
        <v>113.81</v>
      </c>
      <c r="JL7">
        <v>100.09</v>
      </c>
      <c r="JM7">
        <v>81</v>
      </c>
      <c r="JN7">
        <v>93.36</v>
      </c>
      <c r="JO7">
        <v>106.19</v>
      </c>
      <c r="JP7">
        <v>157.25</v>
      </c>
      <c r="JQ7">
        <v>63.93</v>
      </c>
      <c r="JR7">
        <v>145.61000000000001</v>
      </c>
      <c r="JS7">
        <v>82.8</v>
      </c>
      <c r="JT7">
        <v>102.41</v>
      </c>
      <c r="JU7">
        <v>99.97</v>
      </c>
      <c r="JV7">
        <v>92.12</v>
      </c>
      <c r="JW7">
        <v>140.05000000000001</v>
      </c>
      <c r="JX7">
        <v>102.97</v>
      </c>
      <c r="JY7">
        <v>101.17</v>
      </c>
      <c r="JZ7">
        <v>83.24</v>
      </c>
      <c r="KA7">
        <v>73.290000000000006</v>
      </c>
      <c r="KB7">
        <v>72.47</v>
      </c>
      <c r="KC7">
        <v>88.93</v>
      </c>
      <c r="KD7">
        <v>75.739999999999995</v>
      </c>
      <c r="KE7">
        <v>100.86</v>
      </c>
      <c r="KF7">
        <v>137.38</v>
      </c>
      <c r="KG7">
        <v>217.37</v>
      </c>
      <c r="KH7">
        <v>109.57</v>
      </c>
      <c r="KI7">
        <v>106.62</v>
      </c>
      <c r="KJ7">
        <v>88.45</v>
      </c>
      <c r="KK7">
        <v>85.82</v>
      </c>
      <c r="KL7">
        <v>73.83</v>
      </c>
      <c r="KM7">
        <v>140.38</v>
      </c>
      <c r="KN7">
        <v>138.75</v>
      </c>
      <c r="KO7">
        <v>85.51</v>
      </c>
      <c r="KP7">
        <v>76.17</v>
      </c>
      <c r="KQ7">
        <v>103.73</v>
      </c>
      <c r="KR7">
        <v>84.65</v>
      </c>
      <c r="KS7">
        <v>98.14</v>
      </c>
      <c r="KT7">
        <v>116.35</v>
      </c>
      <c r="KU7">
        <v>105.58</v>
      </c>
      <c r="KV7">
        <v>177.8</v>
      </c>
      <c r="KW7">
        <v>94.87</v>
      </c>
      <c r="KX7">
        <v>100.06</v>
      </c>
      <c r="KY7">
        <v>114.04</v>
      </c>
      <c r="KZ7">
        <v>138.35</v>
      </c>
    </row>
    <row r="8" spans="1:312">
      <c r="A8">
        <v>7</v>
      </c>
      <c r="C8">
        <v>166.03</v>
      </c>
      <c r="D8">
        <v>4.53</v>
      </c>
      <c r="E8">
        <v>33.299999999999997</v>
      </c>
      <c r="F8">
        <v>23.57</v>
      </c>
      <c r="G8">
        <v>64.12</v>
      </c>
      <c r="H8">
        <v>15.34</v>
      </c>
      <c r="I8">
        <v>103.66</v>
      </c>
      <c r="J8">
        <v>16.27</v>
      </c>
      <c r="K8">
        <v>86.43</v>
      </c>
      <c r="L8">
        <v>32.85</v>
      </c>
      <c r="M8">
        <v>22.68</v>
      </c>
      <c r="N8">
        <v>25.8</v>
      </c>
      <c r="O8">
        <v>27.12</v>
      </c>
      <c r="P8">
        <v>43.46</v>
      </c>
      <c r="Q8">
        <v>74.08</v>
      </c>
      <c r="R8">
        <v>25.88</v>
      </c>
      <c r="S8">
        <v>51.28</v>
      </c>
      <c r="T8">
        <v>36.19</v>
      </c>
      <c r="U8">
        <v>43.83</v>
      </c>
      <c r="V8">
        <v>15.65</v>
      </c>
      <c r="W8">
        <v>39.9</v>
      </c>
      <c r="X8">
        <v>42.18</v>
      </c>
      <c r="Y8">
        <v>3.88</v>
      </c>
      <c r="Z8">
        <v>11.95</v>
      </c>
      <c r="AA8">
        <v>23.66</v>
      </c>
      <c r="AB8">
        <v>78.98</v>
      </c>
      <c r="AC8">
        <v>4.4400000000000004</v>
      </c>
      <c r="AD8">
        <v>27.48</v>
      </c>
      <c r="AE8">
        <v>38.54</v>
      </c>
      <c r="AF8">
        <v>12.51</v>
      </c>
      <c r="AG8">
        <v>26.52</v>
      </c>
      <c r="AH8">
        <v>44.58</v>
      </c>
      <c r="AI8">
        <v>54.83</v>
      </c>
      <c r="AJ8">
        <v>79.8</v>
      </c>
      <c r="AK8">
        <v>20.02</v>
      </c>
      <c r="AL8">
        <v>63.63</v>
      </c>
      <c r="AM8">
        <v>40.06</v>
      </c>
      <c r="AN8">
        <v>24.27</v>
      </c>
      <c r="AO8">
        <v>9.9</v>
      </c>
      <c r="AP8">
        <v>11.94</v>
      </c>
      <c r="AQ8">
        <v>24.63</v>
      </c>
      <c r="AR8">
        <v>29.74</v>
      </c>
      <c r="AS8">
        <v>31.99</v>
      </c>
      <c r="AT8">
        <v>34.909999999999997</v>
      </c>
      <c r="AU8">
        <v>18.46</v>
      </c>
      <c r="AV8">
        <v>31.35</v>
      </c>
      <c r="AW8">
        <v>43.81</v>
      </c>
      <c r="AX8">
        <v>14.83</v>
      </c>
      <c r="AY8">
        <v>32.369999999999997</v>
      </c>
      <c r="AZ8">
        <v>25.18</v>
      </c>
      <c r="BA8">
        <v>13.95</v>
      </c>
      <c r="BB8">
        <v>38.049999999999997</v>
      </c>
      <c r="BC8">
        <v>93.98</v>
      </c>
      <c r="BD8">
        <v>40.159999999999997</v>
      </c>
      <c r="BE8">
        <v>103.3</v>
      </c>
      <c r="BF8">
        <v>34.450000000000003</v>
      </c>
      <c r="BG8">
        <v>22.53</v>
      </c>
      <c r="BH8">
        <v>39.68</v>
      </c>
      <c r="BI8">
        <v>25.08</v>
      </c>
      <c r="BJ8">
        <v>16.670000000000002</v>
      </c>
      <c r="BK8">
        <v>13.09</v>
      </c>
      <c r="BL8">
        <v>118.19</v>
      </c>
      <c r="BM8">
        <v>114.18</v>
      </c>
      <c r="BN8">
        <v>30</v>
      </c>
      <c r="BO8">
        <v>12.67</v>
      </c>
      <c r="BP8">
        <v>25.68</v>
      </c>
      <c r="BQ8">
        <v>31.14</v>
      </c>
      <c r="BR8">
        <v>45.93</v>
      </c>
      <c r="BS8">
        <v>24.55</v>
      </c>
      <c r="BT8">
        <v>13.58</v>
      </c>
      <c r="BU8">
        <v>29.43</v>
      </c>
      <c r="BV8">
        <v>84.26</v>
      </c>
      <c r="BW8">
        <v>49.84</v>
      </c>
      <c r="BX8">
        <v>113.76</v>
      </c>
      <c r="BY8">
        <v>28.88</v>
      </c>
      <c r="BZ8">
        <v>24.27</v>
      </c>
      <c r="CA8">
        <v>165.89</v>
      </c>
      <c r="CB8">
        <v>12.92</v>
      </c>
      <c r="CC8">
        <v>26.73</v>
      </c>
      <c r="CD8">
        <v>28.98</v>
      </c>
      <c r="CE8">
        <v>39.71</v>
      </c>
      <c r="CF8">
        <v>26.06</v>
      </c>
      <c r="CG8">
        <v>25.73</v>
      </c>
      <c r="CH8">
        <v>14.93</v>
      </c>
      <c r="CI8">
        <v>37.770000000000003</v>
      </c>
      <c r="CJ8">
        <v>21.35</v>
      </c>
      <c r="CK8">
        <v>30.44</v>
      </c>
      <c r="CL8">
        <v>42.76</v>
      </c>
      <c r="CM8">
        <v>47.41</v>
      </c>
      <c r="CN8">
        <v>13.66</v>
      </c>
      <c r="CO8">
        <v>21.75</v>
      </c>
      <c r="CP8">
        <v>18.98</v>
      </c>
      <c r="CQ8">
        <v>29.83</v>
      </c>
      <c r="CR8">
        <v>30.28</v>
      </c>
      <c r="CS8">
        <v>15.56</v>
      </c>
      <c r="CT8">
        <v>70.790000000000006</v>
      </c>
      <c r="CU8">
        <v>82.63</v>
      </c>
      <c r="CV8">
        <v>48.73</v>
      </c>
      <c r="CW8">
        <v>48.15</v>
      </c>
      <c r="CX8">
        <v>17.100000000000001</v>
      </c>
      <c r="CY8">
        <v>113.13</v>
      </c>
      <c r="CZ8">
        <v>26.33</v>
      </c>
      <c r="DA8">
        <v>33.799999999999997</v>
      </c>
      <c r="DB8">
        <v>36.19</v>
      </c>
      <c r="DC8">
        <v>13.22</v>
      </c>
      <c r="DD8">
        <v>27.22</v>
      </c>
      <c r="DE8">
        <v>28.7</v>
      </c>
      <c r="DF8">
        <v>38.869999999999997</v>
      </c>
      <c r="DG8">
        <v>29.6</v>
      </c>
      <c r="DH8">
        <v>138.16999999999999</v>
      </c>
      <c r="DI8">
        <v>23.25</v>
      </c>
      <c r="DJ8">
        <v>29.28</v>
      </c>
      <c r="DK8">
        <v>7.3</v>
      </c>
      <c r="DL8">
        <v>49.27</v>
      </c>
      <c r="DM8">
        <v>54.04</v>
      </c>
      <c r="DN8">
        <v>28.31</v>
      </c>
      <c r="DO8">
        <v>34.119999999999997</v>
      </c>
      <c r="DP8">
        <v>21.27</v>
      </c>
      <c r="DQ8">
        <v>30.42</v>
      </c>
      <c r="DR8">
        <v>23.64</v>
      </c>
      <c r="DS8">
        <v>13.4</v>
      </c>
      <c r="DT8">
        <v>13.47</v>
      </c>
      <c r="DU8">
        <v>103.58</v>
      </c>
      <c r="DV8">
        <v>7</v>
      </c>
      <c r="DW8">
        <v>10.87</v>
      </c>
      <c r="DX8">
        <v>30.28</v>
      </c>
      <c r="DY8">
        <v>21.64</v>
      </c>
      <c r="DZ8">
        <v>19.72</v>
      </c>
      <c r="EA8">
        <v>44.72</v>
      </c>
      <c r="EB8">
        <v>24.53</v>
      </c>
      <c r="EC8">
        <v>27.96</v>
      </c>
      <c r="ED8">
        <v>11.33</v>
      </c>
      <c r="EE8">
        <v>35.950000000000003</v>
      </c>
      <c r="EF8">
        <v>33.979999999999997</v>
      </c>
      <c r="EG8">
        <v>22.36</v>
      </c>
      <c r="EH8">
        <v>14.36</v>
      </c>
      <c r="EI8">
        <v>28.27</v>
      </c>
      <c r="EJ8">
        <v>47.58</v>
      </c>
      <c r="EK8">
        <v>16.350000000000001</v>
      </c>
      <c r="EL8">
        <v>35.549999999999997</v>
      </c>
      <c r="EM8">
        <v>45.21</v>
      </c>
      <c r="EN8">
        <v>19.03</v>
      </c>
      <c r="EO8">
        <v>49.33</v>
      </c>
      <c r="EP8">
        <v>27.89</v>
      </c>
      <c r="EQ8">
        <v>27.88</v>
      </c>
      <c r="ER8">
        <v>19.82</v>
      </c>
      <c r="ES8">
        <v>65.37</v>
      </c>
      <c r="ET8">
        <v>61.67</v>
      </c>
      <c r="EU8">
        <v>15.04</v>
      </c>
      <c r="EV8">
        <v>52.28</v>
      </c>
      <c r="EW8">
        <v>40.81</v>
      </c>
      <c r="EX8">
        <v>45.72</v>
      </c>
      <c r="EY8">
        <v>39.479999999999997</v>
      </c>
      <c r="EZ8">
        <v>43.29</v>
      </c>
      <c r="FA8">
        <v>59.39</v>
      </c>
      <c r="FB8">
        <v>23.23</v>
      </c>
      <c r="FC8">
        <v>42.27</v>
      </c>
      <c r="FD8">
        <v>9.81</v>
      </c>
      <c r="FE8">
        <v>8.52</v>
      </c>
      <c r="FF8">
        <v>16.97</v>
      </c>
      <c r="FG8">
        <v>11.25</v>
      </c>
      <c r="FH8">
        <v>21.41</v>
      </c>
      <c r="FI8">
        <v>12.53</v>
      </c>
      <c r="FJ8">
        <v>29.95</v>
      </c>
      <c r="FK8">
        <v>35.5</v>
      </c>
      <c r="FL8">
        <v>34</v>
      </c>
      <c r="FM8">
        <v>10.89</v>
      </c>
      <c r="FN8">
        <v>14.27</v>
      </c>
      <c r="FO8">
        <v>60.9</v>
      </c>
      <c r="FP8">
        <v>34.35</v>
      </c>
      <c r="FQ8">
        <v>18.91</v>
      </c>
      <c r="FR8">
        <v>7.38</v>
      </c>
      <c r="FS8">
        <v>22.91</v>
      </c>
      <c r="FT8">
        <v>15.25</v>
      </c>
      <c r="FU8">
        <v>51.65</v>
      </c>
      <c r="FV8">
        <v>33.729999999999997</v>
      </c>
      <c r="FW8">
        <v>44.25</v>
      </c>
      <c r="FX8">
        <v>16.03</v>
      </c>
      <c r="FY8">
        <v>53.17</v>
      </c>
      <c r="FZ8">
        <v>21.42</v>
      </c>
      <c r="GA8">
        <v>11.8</v>
      </c>
      <c r="GB8">
        <v>7.55</v>
      </c>
      <c r="GC8">
        <v>74.92</v>
      </c>
      <c r="GD8">
        <v>15.93</v>
      </c>
      <c r="GE8">
        <v>20.11</v>
      </c>
      <c r="GF8">
        <v>46.06</v>
      </c>
      <c r="GG8">
        <v>148.76</v>
      </c>
      <c r="GH8">
        <v>49.47</v>
      </c>
      <c r="GI8">
        <v>17.809999999999999</v>
      </c>
      <c r="GJ8">
        <v>42.02</v>
      </c>
      <c r="GK8">
        <v>23.15</v>
      </c>
      <c r="GL8">
        <v>18.16</v>
      </c>
      <c r="GM8">
        <v>15.6</v>
      </c>
      <c r="GN8">
        <v>5.04</v>
      </c>
      <c r="GO8">
        <v>13.77</v>
      </c>
      <c r="GP8">
        <v>30.09</v>
      </c>
      <c r="GQ8">
        <v>29.83</v>
      </c>
      <c r="GR8">
        <v>51.91</v>
      </c>
      <c r="GS8">
        <v>27.8</v>
      </c>
      <c r="GT8">
        <v>23.36</v>
      </c>
      <c r="GU8">
        <v>11</v>
      </c>
      <c r="GV8">
        <v>26.82</v>
      </c>
      <c r="GW8">
        <v>7.55</v>
      </c>
      <c r="GX8">
        <v>46.78</v>
      </c>
      <c r="GY8">
        <v>30.99</v>
      </c>
      <c r="GZ8">
        <v>40.479999999999997</v>
      </c>
      <c r="HA8">
        <v>14.95</v>
      </c>
      <c r="HB8">
        <v>11.59</v>
      </c>
      <c r="HC8">
        <v>94.4</v>
      </c>
      <c r="HD8">
        <v>5.7</v>
      </c>
      <c r="HE8">
        <v>26.9</v>
      </c>
      <c r="HF8">
        <v>13.61</v>
      </c>
      <c r="HG8">
        <v>13.13</v>
      </c>
      <c r="HH8">
        <v>41.88</v>
      </c>
      <c r="HI8">
        <v>169.28</v>
      </c>
      <c r="HJ8">
        <v>106.09</v>
      </c>
      <c r="HK8">
        <v>7.11</v>
      </c>
      <c r="HL8">
        <v>24.61</v>
      </c>
      <c r="HM8">
        <v>92.21</v>
      </c>
      <c r="HN8">
        <v>13.67</v>
      </c>
      <c r="HO8">
        <v>52.39</v>
      </c>
      <c r="HP8">
        <v>35.85</v>
      </c>
      <c r="HQ8">
        <v>16.88</v>
      </c>
      <c r="HR8">
        <v>13.97</v>
      </c>
      <c r="HS8">
        <v>31.15</v>
      </c>
      <c r="HT8">
        <v>82.23</v>
      </c>
      <c r="HU8">
        <v>38.33</v>
      </c>
      <c r="HV8">
        <v>92.04</v>
      </c>
      <c r="HW8">
        <v>32.590000000000003</v>
      </c>
      <c r="HX8">
        <v>26.83</v>
      </c>
      <c r="HY8">
        <v>113.85</v>
      </c>
      <c r="HZ8">
        <v>90.21</v>
      </c>
      <c r="IA8">
        <v>35.08</v>
      </c>
      <c r="IB8">
        <v>38.28</v>
      </c>
      <c r="IC8">
        <v>34.6</v>
      </c>
      <c r="ID8">
        <v>11.61</v>
      </c>
      <c r="IE8">
        <v>20.059999999999999</v>
      </c>
      <c r="IF8">
        <v>24.86</v>
      </c>
      <c r="IG8">
        <v>31.78</v>
      </c>
      <c r="IH8">
        <v>24.97</v>
      </c>
      <c r="II8">
        <v>31.84</v>
      </c>
      <c r="IJ8">
        <v>13.66</v>
      </c>
      <c r="IK8">
        <v>22.15</v>
      </c>
      <c r="IL8">
        <v>41.77</v>
      </c>
      <c r="IM8">
        <v>19.12</v>
      </c>
      <c r="IN8">
        <v>31.03</v>
      </c>
      <c r="IO8">
        <v>13.72</v>
      </c>
      <c r="IP8">
        <v>39.409999999999997</v>
      </c>
      <c r="IQ8">
        <v>27.28</v>
      </c>
      <c r="IR8">
        <v>19.260000000000002</v>
      </c>
      <c r="IS8">
        <v>29.21</v>
      </c>
      <c r="IT8">
        <v>8.6</v>
      </c>
      <c r="IU8">
        <v>19.489999999999998</v>
      </c>
      <c r="IV8">
        <v>14.43</v>
      </c>
      <c r="IW8">
        <v>14.2</v>
      </c>
      <c r="IX8">
        <v>155.07</v>
      </c>
      <c r="IY8">
        <v>16.72</v>
      </c>
      <c r="IZ8">
        <v>39.11</v>
      </c>
      <c r="JA8">
        <v>32.799999999999997</v>
      </c>
      <c r="JB8">
        <v>34.44</v>
      </c>
      <c r="JC8">
        <v>41.22</v>
      </c>
      <c r="JD8">
        <v>46.74</v>
      </c>
      <c r="JE8">
        <v>16.53</v>
      </c>
      <c r="JF8">
        <v>9.25</v>
      </c>
      <c r="JG8">
        <v>32.06</v>
      </c>
      <c r="JH8">
        <v>37.229999999999997</v>
      </c>
      <c r="JI8">
        <v>12.1</v>
      </c>
      <c r="JJ8">
        <v>10.52</v>
      </c>
      <c r="JK8">
        <v>62.57</v>
      </c>
      <c r="JL8">
        <v>21.26</v>
      </c>
      <c r="JM8">
        <v>30.45</v>
      </c>
      <c r="JN8">
        <v>12</v>
      </c>
      <c r="JO8">
        <v>36.04</v>
      </c>
      <c r="JP8">
        <v>106.3</v>
      </c>
      <c r="JQ8">
        <v>23.13</v>
      </c>
      <c r="JR8">
        <v>43.53</v>
      </c>
      <c r="JS8">
        <v>29.16</v>
      </c>
      <c r="JT8">
        <v>11.82</v>
      </c>
      <c r="JU8">
        <v>34.56</v>
      </c>
      <c r="JV8">
        <v>32.5</v>
      </c>
      <c r="JW8">
        <v>63.3</v>
      </c>
      <c r="JX8">
        <v>30.01</v>
      </c>
      <c r="JY8">
        <v>26.75</v>
      </c>
      <c r="JZ8">
        <v>5.71</v>
      </c>
      <c r="KA8">
        <v>10.45</v>
      </c>
      <c r="KB8">
        <v>21.14</v>
      </c>
      <c r="KC8">
        <v>26.52</v>
      </c>
      <c r="KD8">
        <v>12.24</v>
      </c>
      <c r="KE8">
        <v>29.28</v>
      </c>
      <c r="KF8">
        <v>69.14</v>
      </c>
      <c r="KG8">
        <v>127.26</v>
      </c>
      <c r="KH8">
        <v>35.15</v>
      </c>
      <c r="KI8">
        <v>33.25</v>
      </c>
      <c r="KJ8">
        <v>11.66</v>
      </c>
      <c r="KK8">
        <v>16.23</v>
      </c>
      <c r="KL8">
        <v>20.97</v>
      </c>
      <c r="KM8">
        <v>69.02</v>
      </c>
      <c r="KN8">
        <v>65.930000000000007</v>
      </c>
      <c r="KO8">
        <v>25.33</v>
      </c>
      <c r="KP8">
        <v>20.18</v>
      </c>
      <c r="KQ8">
        <v>45.33</v>
      </c>
      <c r="KR8">
        <v>18.07</v>
      </c>
      <c r="KS8">
        <v>48.06</v>
      </c>
      <c r="KT8">
        <v>51.26</v>
      </c>
      <c r="KU8">
        <v>59</v>
      </c>
      <c r="KV8">
        <v>100.08</v>
      </c>
      <c r="KW8">
        <v>15.95</v>
      </c>
      <c r="KX8">
        <v>51.37</v>
      </c>
      <c r="KY8">
        <v>50.78</v>
      </c>
      <c r="KZ8">
        <v>55.73</v>
      </c>
    </row>
    <row r="9" spans="1:312">
      <c r="A9">
        <v>8</v>
      </c>
      <c r="C9">
        <v>211.37</v>
      </c>
      <c r="D9">
        <v>28.71</v>
      </c>
      <c r="E9">
        <v>51.18</v>
      </c>
      <c r="F9">
        <v>52.77</v>
      </c>
      <c r="G9">
        <v>68.069999999999993</v>
      </c>
      <c r="H9">
        <v>40.9</v>
      </c>
      <c r="I9">
        <v>139.13</v>
      </c>
      <c r="J9">
        <v>17.14</v>
      </c>
      <c r="K9">
        <v>151.38</v>
      </c>
      <c r="L9">
        <v>66.72</v>
      </c>
      <c r="M9">
        <v>67.67</v>
      </c>
      <c r="N9">
        <v>56.51</v>
      </c>
      <c r="O9">
        <v>61.03</v>
      </c>
      <c r="P9">
        <v>72.16</v>
      </c>
      <c r="Q9">
        <v>116.1</v>
      </c>
      <c r="R9">
        <v>31.04</v>
      </c>
      <c r="S9">
        <v>120.25</v>
      </c>
      <c r="T9">
        <v>40.950000000000003</v>
      </c>
      <c r="U9">
        <v>72.95</v>
      </c>
      <c r="V9">
        <v>25.34</v>
      </c>
      <c r="W9">
        <v>71.45</v>
      </c>
      <c r="X9">
        <v>73.47</v>
      </c>
      <c r="Y9">
        <v>23.45</v>
      </c>
      <c r="Z9">
        <v>35.950000000000003</v>
      </c>
      <c r="AA9">
        <v>27.18</v>
      </c>
      <c r="AB9">
        <v>126.43</v>
      </c>
      <c r="AC9">
        <v>25.05</v>
      </c>
      <c r="AD9">
        <v>36.11</v>
      </c>
      <c r="AE9">
        <v>77.930000000000007</v>
      </c>
      <c r="AF9">
        <v>24.82</v>
      </c>
      <c r="AG9">
        <v>64.099999999999994</v>
      </c>
      <c r="AH9">
        <v>76.63</v>
      </c>
      <c r="AI9">
        <v>85.4</v>
      </c>
      <c r="AJ9">
        <v>155.53</v>
      </c>
      <c r="AK9">
        <v>58.67</v>
      </c>
      <c r="AL9">
        <v>97.36</v>
      </c>
      <c r="AM9">
        <v>62.96</v>
      </c>
      <c r="AN9">
        <v>55.43</v>
      </c>
      <c r="AO9">
        <v>56.83</v>
      </c>
      <c r="AP9">
        <v>48.3</v>
      </c>
      <c r="AQ9">
        <v>26.63</v>
      </c>
      <c r="AR9">
        <v>60.55</v>
      </c>
      <c r="AS9">
        <v>21.63</v>
      </c>
      <c r="AT9">
        <v>72.459999999999994</v>
      </c>
      <c r="AU9">
        <v>9.06</v>
      </c>
      <c r="AV9">
        <v>83.56</v>
      </c>
      <c r="AW9">
        <v>78.28</v>
      </c>
      <c r="AX9">
        <v>52.55</v>
      </c>
      <c r="AY9">
        <v>51.94</v>
      </c>
      <c r="AZ9">
        <v>59.58</v>
      </c>
      <c r="BA9">
        <v>45.1</v>
      </c>
      <c r="BB9">
        <v>64.040000000000006</v>
      </c>
      <c r="BC9">
        <v>136.5</v>
      </c>
      <c r="BD9">
        <v>58.53</v>
      </c>
      <c r="BE9">
        <v>129.09</v>
      </c>
      <c r="BF9">
        <v>73.86</v>
      </c>
      <c r="BG9">
        <v>39.409999999999997</v>
      </c>
      <c r="BH9">
        <v>77.510000000000005</v>
      </c>
      <c r="BI9">
        <v>45.58</v>
      </c>
      <c r="BJ9">
        <v>43.29</v>
      </c>
      <c r="BK9">
        <v>32.89</v>
      </c>
      <c r="BL9">
        <v>147.55000000000001</v>
      </c>
      <c r="BM9">
        <v>159.87</v>
      </c>
      <c r="BN9">
        <v>53.38</v>
      </c>
      <c r="BO9">
        <v>23.03</v>
      </c>
      <c r="BP9">
        <v>54.19</v>
      </c>
      <c r="BQ9">
        <v>68.61</v>
      </c>
      <c r="BR9">
        <v>86.05</v>
      </c>
      <c r="BS9">
        <v>59.63</v>
      </c>
      <c r="BT9">
        <v>61.2</v>
      </c>
      <c r="BU9">
        <v>29.48</v>
      </c>
      <c r="BV9">
        <v>96.1</v>
      </c>
      <c r="BW9">
        <v>89.27</v>
      </c>
      <c r="BX9">
        <v>162.88999999999999</v>
      </c>
      <c r="BY9">
        <v>56.64</v>
      </c>
      <c r="BZ9">
        <v>16.309999999999999</v>
      </c>
      <c r="CA9">
        <v>202.7</v>
      </c>
      <c r="CB9">
        <v>24.44</v>
      </c>
      <c r="CC9">
        <v>35.630000000000003</v>
      </c>
      <c r="CD9">
        <v>65.540000000000006</v>
      </c>
      <c r="CE9">
        <v>47.81</v>
      </c>
      <c r="CF9">
        <v>92.1</v>
      </c>
      <c r="CG9">
        <v>51.48</v>
      </c>
      <c r="CH9">
        <v>38.61</v>
      </c>
      <c r="CI9">
        <v>61.33</v>
      </c>
      <c r="CJ9">
        <v>54.79</v>
      </c>
      <c r="CK9">
        <v>62.78</v>
      </c>
      <c r="CL9">
        <v>69.16</v>
      </c>
      <c r="CM9">
        <v>78.099999999999994</v>
      </c>
      <c r="CN9">
        <v>40.79</v>
      </c>
      <c r="CO9">
        <v>10.63</v>
      </c>
      <c r="CP9">
        <v>43.49</v>
      </c>
      <c r="CQ9">
        <v>46.55</v>
      </c>
      <c r="CR9">
        <v>39.950000000000003</v>
      </c>
      <c r="CS9">
        <v>25.73</v>
      </c>
      <c r="CT9">
        <v>123.39</v>
      </c>
      <c r="CU9">
        <v>109.51</v>
      </c>
      <c r="CV9">
        <v>67.900000000000006</v>
      </c>
      <c r="CW9">
        <v>103.23</v>
      </c>
      <c r="CX9">
        <v>26.51</v>
      </c>
      <c r="CY9">
        <v>167.48</v>
      </c>
      <c r="CZ9">
        <v>45.46</v>
      </c>
      <c r="DA9">
        <v>25.84</v>
      </c>
      <c r="DB9">
        <v>68.37</v>
      </c>
      <c r="DC9">
        <v>19.57</v>
      </c>
      <c r="DD9">
        <v>47.6</v>
      </c>
      <c r="DE9">
        <v>52.66</v>
      </c>
      <c r="DF9">
        <v>60.63</v>
      </c>
      <c r="DG9">
        <v>49.05</v>
      </c>
      <c r="DH9">
        <v>195.81</v>
      </c>
      <c r="DI9">
        <v>58.12</v>
      </c>
      <c r="DJ9">
        <v>40.18</v>
      </c>
      <c r="DK9">
        <v>29.25</v>
      </c>
      <c r="DL9">
        <v>80.180000000000007</v>
      </c>
      <c r="DM9">
        <v>93.24</v>
      </c>
      <c r="DN9">
        <v>30.38</v>
      </c>
      <c r="DO9">
        <v>42.87</v>
      </c>
      <c r="DP9">
        <v>52.8</v>
      </c>
      <c r="DQ9">
        <v>30.03</v>
      </c>
      <c r="DR9">
        <v>23.18</v>
      </c>
      <c r="DS9">
        <v>44.04</v>
      </c>
      <c r="DT9">
        <v>35.229999999999997</v>
      </c>
      <c r="DU9">
        <v>157.71</v>
      </c>
      <c r="DV9">
        <v>12</v>
      </c>
      <c r="DW9">
        <v>63.55</v>
      </c>
      <c r="DX9">
        <v>35.380000000000003</v>
      </c>
      <c r="DY9">
        <v>17.07</v>
      </c>
      <c r="DZ9">
        <v>69.77</v>
      </c>
      <c r="EA9">
        <v>76.64</v>
      </c>
      <c r="EB9">
        <v>42.75</v>
      </c>
      <c r="EC9">
        <v>50.86</v>
      </c>
      <c r="ED9">
        <v>34.69</v>
      </c>
      <c r="EE9">
        <v>42.68</v>
      </c>
      <c r="EF9">
        <v>40.35</v>
      </c>
      <c r="EG9">
        <v>66.36</v>
      </c>
      <c r="EH9">
        <v>38.450000000000003</v>
      </c>
      <c r="EI9">
        <v>61.5</v>
      </c>
      <c r="EJ9">
        <v>85.68</v>
      </c>
      <c r="EK9">
        <v>17.350000000000001</v>
      </c>
      <c r="EL9">
        <v>61.87</v>
      </c>
      <c r="EM9">
        <v>78.099999999999994</v>
      </c>
      <c r="EN9">
        <v>26.94</v>
      </c>
      <c r="EO9">
        <v>130.87</v>
      </c>
      <c r="EP9">
        <v>30.9</v>
      </c>
      <c r="EQ9">
        <v>59.29</v>
      </c>
      <c r="ER9">
        <v>16.66</v>
      </c>
      <c r="ES9">
        <v>111.96</v>
      </c>
      <c r="ET9">
        <v>153.54</v>
      </c>
      <c r="EU9">
        <v>38.61</v>
      </c>
      <c r="EV9">
        <v>40.06</v>
      </c>
      <c r="EW9">
        <v>51.4</v>
      </c>
      <c r="EX9">
        <v>53.88</v>
      </c>
      <c r="EY9">
        <v>93.03</v>
      </c>
      <c r="EZ9">
        <v>54.3</v>
      </c>
      <c r="FA9">
        <v>72.59</v>
      </c>
      <c r="FB9">
        <v>38.880000000000003</v>
      </c>
      <c r="FC9">
        <v>77.92</v>
      </c>
      <c r="FD9">
        <v>46.53</v>
      </c>
      <c r="FE9">
        <v>30.25</v>
      </c>
      <c r="FF9">
        <v>31.41</v>
      </c>
      <c r="FG9">
        <v>29.67</v>
      </c>
      <c r="FH9">
        <v>35.82</v>
      </c>
      <c r="FI9">
        <v>22.24</v>
      </c>
      <c r="FJ9">
        <v>68.569999999999993</v>
      </c>
      <c r="FK9">
        <v>86.77</v>
      </c>
      <c r="FL9">
        <v>75.91</v>
      </c>
      <c r="FM9">
        <v>41.03</v>
      </c>
      <c r="FN9">
        <v>55.41</v>
      </c>
      <c r="FO9">
        <v>141.66999999999999</v>
      </c>
      <c r="FP9">
        <v>52.25</v>
      </c>
      <c r="FQ9">
        <v>39.380000000000003</v>
      </c>
      <c r="FR9">
        <v>57.2</v>
      </c>
      <c r="FS9">
        <v>34.94</v>
      </c>
      <c r="FT9">
        <v>26.2</v>
      </c>
      <c r="FU9">
        <v>71.510000000000005</v>
      </c>
      <c r="FV9">
        <v>35.46</v>
      </c>
      <c r="FW9">
        <v>66.599999999999994</v>
      </c>
      <c r="FX9">
        <v>45.55</v>
      </c>
      <c r="FY9">
        <v>85.93</v>
      </c>
      <c r="FZ9">
        <v>52.88</v>
      </c>
      <c r="GA9">
        <v>23.78</v>
      </c>
      <c r="GB9">
        <v>20.51</v>
      </c>
      <c r="GC9">
        <v>124.69</v>
      </c>
      <c r="GD9">
        <v>31.5</v>
      </c>
      <c r="GE9">
        <v>45.74</v>
      </c>
      <c r="GF9">
        <v>89.81</v>
      </c>
      <c r="GG9">
        <v>208.1</v>
      </c>
      <c r="GH9">
        <v>111.72</v>
      </c>
      <c r="GI9">
        <v>26.92</v>
      </c>
      <c r="GJ9">
        <v>86.28</v>
      </c>
      <c r="GK9">
        <v>52.27</v>
      </c>
      <c r="GL9">
        <v>32.75</v>
      </c>
      <c r="GM9">
        <v>78.83</v>
      </c>
      <c r="GN9">
        <v>25.19</v>
      </c>
      <c r="GO9">
        <v>19.850000000000001</v>
      </c>
      <c r="GP9">
        <v>28.43</v>
      </c>
      <c r="GQ9">
        <v>61.22</v>
      </c>
      <c r="GR9">
        <v>109.41</v>
      </c>
      <c r="GS9">
        <v>55.65</v>
      </c>
      <c r="GT9">
        <v>31.23</v>
      </c>
      <c r="GU9">
        <v>27.79</v>
      </c>
      <c r="GV9">
        <v>46.86</v>
      </c>
      <c r="GW9">
        <v>23.87</v>
      </c>
      <c r="GX9">
        <v>61.33</v>
      </c>
      <c r="GY9">
        <v>57.24</v>
      </c>
      <c r="GZ9">
        <v>96.46</v>
      </c>
      <c r="HA9">
        <v>26</v>
      </c>
      <c r="HB9">
        <v>23.28</v>
      </c>
      <c r="HC9">
        <v>132.06</v>
      </c>
      <c r="HD9">
        <v>21.18</v>
      </c>
      <c r="HE9">
        <v>35.36</v>
      </c>
      <c r="HF9">
        <v>26.56</v>
      </c>
      <c r="HG9">
        <v>24.44</v>
      </c>
      <c r="HH9">
        <v>64.06</v>
      </c>
      <c r="HI9">
        <v>182.82</v>
      </c>
      <c r="HJ9">
        <v>163.35</v>
      </c>
      <c r="HK9">
        <v>15.05</v>
      </c>
      <c r="HL9">
        <v>36.78</v>
      </c>
      <c r="HM9">
        <v>115.29</v>
      </c>
      <c r="HN9">
        <v>25.01</v>
      </c>
      <c r="HO9">
        <v>81.599999999999994</v>
      </c>
      <c r="HP9">
        <v>72.09</v>
      </c>
      <c r="HQ9">
        <v>72.69</v>
      </c>
      <c r="HR9">
        <v>34.83</v>
      </c>
      <c r="HS9">
        <v>20.84</v>
      </c>
      <c r="HT9">
        <v>127.12</v>
      </c>
      <c r="HU9">
        <v>63.18</v>
      </c>
      <c r="HV9">
        <v>128.49</v>
      </c>
      <c r="HW9">
        <v>36.15</v>
      </c>
      <c r="HX9">
        <v>48.94</v>
      </c>
      <c r="HY9">
        <v>142.44999999999999</v>
      </c>
      <c r="HZ9">
        <v>143.94999999999999</v>
      </c>
      <c r="IA9">
        <v>88.09</v>
      </c>
      <c r="IB9">
        <v>74.83</v>
      </c>
      <c r="IC9">
        <v>49.23</v>
      </c>
      <c r="ID9">
        <v>31.81</v>
      </c>
      <c r="IE9">
        <v>36.799999999999997</v>
      </c>
      <c r="IF9">
        <v>20.87</v>
      </c>
      <c r="IG9">
        <v>42.94</v>
      </c>
      <c r="IH9">
        <v>58.79</v>
      </c>
      <c r="II9">
        <v>67.680000000000007</v>
      </c>
      <c r="IJ9">
        <v>50.72</v>
      </c>
      <c r="IK9">
        <v>85.06</v>
      </c>
      <c r="IL9">
        <v>42.53</v>
      </c>
      <c r="IM9">
        <v>28.6</v>
      </c>
      <c r="IN9">
        <v>64.47</v>
      </c>
      <c r="IO9">
        <v>28.73</v>
      </c>
      <c r="IP9">
        <v>72.84</v>
      </c>
      <c r="IQ9">
        <v>60.55</v>
      </c>
      <c r="IR9">
        <v>10.7</v>
      </c>
      <c r="IS9">
        <v>38.46</v>
      </c>
      <c r="IT9">
        <v>28.78</v>
      </c>
      <c r="IU9">
        <v>45.13</v>
      </c>
      <c r="IV9">
        <v>26.07</v>
      </c>
      <c r="IW9">
        <v>44.6</v>
      </c>
      <c r="IX9">
        <v>190.93</v>
      </c>
      <c r="IY9">
        <v>52.74</v>
      </c>
      <c r="IZ9">
        <v>46.24</v>
      </c>
      <c r="JA9">
        <v>30.81</v>
      </c>
      <c r="JB9">
        <v>64.05</v>
      </c>
      <c r="JC9">
        <v>83.8</v>
      </c>
      <c r="JD9">
        <v>99.68</v>
      </c>
      <c r="JE9">
        <v>23.28</v>
      </c>
      <c r="JF9">
        <v>46.56</v>
      </c>
      <c r="JG9">
        <v>50.78</v>
      </c>
      <c r="JH9">
        <v>80.25</v>
      </c>
      <c r="JI9">
        <v>32.950000000000003</v>
      </c>
      <c r="JJ9">
        <v>34.479999999999997</v>
      </c>
      <c r="JK9">
        <v>92.53</v>
      </c>
      <c r="JL9">
        <v>51.23</v>
      </c>
      <c r="JM9">
        <v>21.3</v>
      </c>
      <c r="JN9">
        <v>26.06</v>
      </c>
      <c r="JO9">
        <v>57.62</v>
      </c>
      <c r="JP9">
        <v>142.88</v>
      </c>
      <c r="JQ9">
        <v>56.53</v>
      </c>
      <c r="JR9">
        <v>122.74</v>
      </c>
      <c r="JS9">
        <v>50.66</v>
      </c>
      <c r="JT9">
        <v>21.05</v>
      </c>
      <c r="JU9">
        <v>52.89</v>
      </c>
      <c r="JV9">
        <v>45.52</v>
      </c>
      <c r="JW9">
        <v>101.75</v>
      </c>
      <c r="JX9">
        <v>58.76</v>
      </c>
      <c r="JY9">
        <v>43.57</v>
      </c>
      <c r="JZ9">
        <v>18.71</v>
      </c>
      <c r="KA9">
        <v>53.19</v>
      </c>
      <c r="KB9">
        <v>50.98</v>
      </c>
      <c r="KC9">
        <v>23.14</v>
      </c>
      <c r="KD9">
        <v>30.71</v>
      </c>
      <c r="KE9">
        <v>49.6</v>
      </c>
      <c r="KF9">
        <v>108.19</v>
      </c>
      <c r="KG9">
        <v>186.98</v>
      </c>
      <c r="KH9">
        <v>67.39</v>
      </c>
      <c r="KI9">
        <v>59.39</v>
      </c>
      <c r="KJ9">
        <v>26.81</v>
      </c>
      <c r="KK9">
        <v>52.5</v>
      </c>
      <c r="KL9">
        <v>43.91</v>
      </c>
      <c r="KM9">
        <v>107.85</v>
      </c>
      <c r="KN9">
        <v>129.06</v>
      </c>
      <c r="KO9">
        <v>24.18</v>
      </c>
      <c r="KP9">
        <v>18.829999999999998</v>
      </c>
      <c r="KQ9">
        <v>48.92</v>
      </c>
      <c r="KR9">
        <v>52.38</v>
      </c>
      <c r="KS9">
        <v>53.74</v>
      </c>
      <c r="KT9">
        <v>76.790000000000006</v>
      </c>
      <c r="KU9">
        <v>65.3</v>
      </c>
      <c r="KV9">
        <v>118.81</v>
      </c>
      <c r="KW9">
        <v>41.7</v>
      </c>
      <c r="KX9">
        <v>98.04</v>
      </c>
      <c r="KY9">
        <v>130.94</v>
      </c>
      <c r="KZ9">
        <v>128.82</v>
      </c>
    </row>
    <row r="10" spans="1:312">
      <c r="A10">
        <v>9</v>
      </c>
      <c r="C10">
        <v>343.53</v>
      </c>
      <c r="D10">
        <v>128.33000000000001</v>
      </c>
      <c r="E10">
        <v>148</v>
      </c>
      <c r="F10">
        <v>162.1</v>
      </c>
      <c r="G10">
        <v>176.71</v>
      </c>
      <c r="H10">
        <v>154.36000000000001</v>
      </c>
      <c r="I10">
        <v>302.25</v>
      </c>
      <c r="J10">
        <v>82.06</v>
      </c>
      <c r="K10">
        <v>305.63</v>
      </c>
      <c r="L10">
        <v>185.19</v>
      </c>
      <c r="M10">
        <v>170.91</v>
      </c>
      <c r="N10">
        <v>169.82</v>
      </c>
      <c r="O10">
        <v>169.73</v>
      </c>
      <c r="P10">
        <v>185.95</v>
      </c>
      <c r="Q10">
        <v>236.58</v>
      </c>
      <c r="R10">
        <v>109.54</v>
      </c>
      <c r="S10">
        <v>240.5</v>
      </c>
      <c r="T10">
        <v>155.81</v>
      </c>
      <c r="U10">
        <v>194.53</v>
      </c>
      <c r="V10">
        <v>95.03</v>
      </c>
      <c r="W10">
        <v>199.74</v>
      </c>
      <c r="X10">
        <v>166.95</v>
      </c>
      <c r="Y10">
        <v>133.16</v>
      </c>
      <c r="Z10">
        <v>132.9</v>
      </c>
      <c r="AA10">
        <v>117.86</v>
      </c>
      <c r="AB10">
        <v>250.29</v>
      </c>
      <c r="AC10">
        <v>138.02000000000001</v>
      </c>
      <c r="AD10">
        <v>120</v>
      </c>
      <c r="AE10">
        <v>190.19</v>
      </c>
      <c r="AF10">
        <v>149.47999999999999</v>
      </c>
      <c r="AG10">
        <v>167.83</v>
      </c>
      <c r="AH10">
        <v>227.15</v>
      </c>
      <c r="AI10">
        <v>192.98</v>
      </c>
      <c r="AJ10">
        <v>271.89</v>
      </c>
      <c r="AK10">
        <v>173.89</v>
      </c>
      <c r="AL10">
        <v>226.81</v>
      </c>
      <c r="AM10">
        <v>175.64</v>
      </c>
      <c r="AN10">
        <v>146.4</v>
      </c>
      <c r="AO10">
        <v>156.53</v>
      </c>
      <c r="AP10">
        <v>156.43</v>
      </c>
      <c r="AQ10">
        <v>109.54</v>
      </c>
      <c r="AR10">
        <v>166.23</v>
      </c>
      <c r="AS10">
        <v>109.03</v>
      </c>
      <c r="AT10">
        <v>168.42</v>
      </c>
      <c r="AU10">
        <v>68.5</v>
      </c>
      <c r="AV10">
        <v>192.44</v>
      </c>
      <c r="AW10">
        <v>178.48</v>
      </c>
      <c r="AX10">
        <v>176.7</v>
      </c>
      <c r="AY10">
        <v>132.66999999999999</v>
      </c>
      <c r="AZ10">
        <v>175.21</v>
      </c>
      <c r="BA10">
        <v>156.53</v>
      </c>
      <c r="BB10">
        <v>180.1</v>
      </c>
      <c r="BC10">
        <v>255.45</v>
      </c>
      <c r="BD10">
        <v>159.74</v>
      </c>
      <c r="BE10">
        <v>272.20999999999998</v>
      </c>
      <c r="BF10">
        <v>163.1</v>
      </c>
      <c r="BG10">
        <v>160.9</v>
      </c>
      <c r="BH10">
        <v>169.89</v>
      </c>
      <c r="BI10">
        <v>167.53</v>
      </c>
      <c r="BJ10">
        <v>138.34</v>
      </c>
      <c r="BK10">
        <v>140.22</v>
      </c>
      <c r="BL10">
        <v>288.32</v>
      </c>
      <c r="BM10">
        <v>303.17</v>
      </c>
      <c r="BN10">
        <v>185.33</v>
      </c>
      <c r="BO10">
        <v>102.52</v>
      </c>
      <c r="BP10">
        <v>145.44999999999999</v>
      </c>
      <c r="BQ10">
        <v>155.13</v>
      </c>
      <c r="BR10">
        <v>187.38</v>
      </c>
      <c r="BS10">
        <v>171.85</v>
      </c>
      <c r="BT10">
        <v>168.03</v>
      </c>
      <c r="BU10">
        <v>115.99</v>
      </c>
      <c r="BV10">
        <v>221.52</v>
      </c>
      <c r="BW10">
        <v>227.76</v>
      </c>
      <c r="BX10">
        <v>290.38</v>
      </c>
      <c r="BY10">
        <v>193.06</v>
      </c>
      <c r="BZ10">
        <v>99.06</v>
      </c>
      <c r="CA10">
        <v>339.71</v>
      </c>
      <c r="CB10">
        <v>108.99</v>
      </c>
      <c r="CC10">
        <v>120.52</v>
      </c>
      <c r="CD10">
        <v>156.94</v>
      </c>
      <c r="CE10">
        <v>139.4</v>
      </c>
      <c r="CF10">
        <v>201.74</v>
      </c>
      <c r="CG10">
        <v>157.71</v>
      </c>
      <c r="CH10">
        <v>159.5</v>
      </c>
      <c r="CI10">
        <v>197.5</v>
      </c>
      <c r="CJ10">
        <v>147.36000000000001</v>
      </c>
      <c r="CK10">
        <v>164.83</v>
      </c>
      <c r="CL10">
        <v>206.23</v>
      </c>
      <c r="CM10">
        <v>204.49</v>
      </c>
      <c r="CN10">
        <v>149.1</v>
      </c>
      <c r="CO10">
        <v>99.22</v>
      </c>
      <c r="CP10">
        <v>138.80000000000001</v>
      </c>
      <c r="CQ10">
        <v>126.37</v>
      </c>
      <c r="CR10">
        <v>130.77000000000001</v>
      </c>
      <c r="CS10">
        <v>128.55000000000001</v>
      </c>
      <c r="CT10">
        <v>298.31</v>
      </c>
      <c r="CU10">
        <v>265.04000000000002</v>
      </c>
      <c r="CV10">
        <v>161.19</v>
      </c>
      <c r="CW10">
        <v>263.88</v>
      </c>
      <c r="CX10">
        <v>108.55</v>
      </c>
      <c r="CY10">
        <v>317.64</v>
      </c>
      <c r="CZ10">
        <v>137.15</v>
      </c>
      <c r="DA10">
        <v>119.73</v>
      </c>
      <c r="DB10">
        <v>191.49</v>
      </c>
      <c r="DC10">
        <v>119.36</v>
      </c>
      <c r="DD10">
        <v>156.96</v>
      </c>
      <c r="DE10">
        <v>150.38999999999999</v>
      </c>
      <c r="DF10">
        <v>180.12</v>
      </c>
      <c r="DG10">
        <v>143.06</v>
      </c>
      <c r="DH10">
        <v>311.02</v>
      </c>
      <c r="DI10">
        <v>165.45</v>
      </c>
      <c r="DJ10">
        <v>130.9</v>
      </c>
      <c r="DK10">
        <v>157.52000000000001</v>
      </c>
      <c r="DL10">
        <v>183.83</v>
      </c>
      <c r="DM10">
        <v>202.34</v>
      </c>
      <c r="DN10">
        <v>119.83</v>
      </c>
      <c r="DO10">
        <v>167.15</v>
      </c>
      <c r="DP10">
        <v>170.05</v>
      </c>
      <c r="DQ10">
        <v>117.22</v>
      </c>
      <c r="DR10">
        <v>104.2</v>
      </c>
      <c r="DS10">
        <v>158.66999999999999</v>
      </c>
      <c r="DT10">
        <v>125.28</v>
      </c>
      <c r="DU10">
        <v>319.10000000000002</v>
      </c>
      <c r="DV10">
        <v>97.61</v>
      </c>
      <c r="DW10">
        <v>165.15</v>
      </c>
      <c r="DX10">
        <v>125.47</v>
      </c>
      <c r="DY10">
        <v>90.84</v>
      </c>
      <c r="DZ10">
        <v>163.68</v>
      </c>
      <c r="EA10">
        <v>188.67</v>
      </c>
      <c r="EB10">
        <v>138.46</v>
      </c>
      <c r="EC10">
        <v>152.35</v>
      </c>
      <c r="ED10">
        <v>132.03</v>
      </c>
      <c r="EE10">
        <v>135.88999999999999</v>
      </c>
      <c r="EF10">
        <v>139.51</v>
      </c>
      <c r="EG10">
        <v>189.45</v>
      </c>
      <c r="EH10">
        <v>147.53</v>
      </c>
      <c r="EI10">
        <v>158.9</v>
      </c>
      <c r="EJ10">
        <v>217.29</v>
      </c>
      <c r="EK10">
        <v>82.1</v>
      </c>
      <c r="EL10">
        <v>202.25</v>
      </c>
      <c r="EM10">
        <v>242.63</v>
      </c>
      <c r="EN10">
        <v>105.81</v>
      </c>
      <c r="EO10">
        <v>249.82</v>
      </c>
      <c r="EP10">
        <v>112.07</v>
      </c>
      <c r="EQ10">
        <v>161.58000000000001</v>
      </c>
      <c r="ER10">
        <v>78.510000000000005</v>
      </c>
      <c r="ES10">
        <v>223.38</v>
      </c>
      <c r="ET10">
        <v>290.75</v>
      </c>
      <c r="EU10">
        <v>136.65</v>
      </c>
      <c r="EV10">
        <v>151.59</v>
      </c>
      <c r="EW10">
        <v>160.91999999999999</v>
      </c>
      <c r="EX10">
        <v>149.16999999999999</v>
      </c>
      <c r="EY10">
        <v>204.21</v>
      </c>
      <c r="EZ10">
        <v>144.65</v>
      </c>
      <c r="FA10">
        <v>179.89</v>
      </c>
      <c r="FB10">
        <v>143.72</v>
      </c>
      <c r="FC10">
        <v>171.96</v>
      </c>
      <c r="FD10">
        <v>144.43</v>
      </c>
      <c r="FE10">
        <v>112.22</v>
      </c>
      <c r="FF10">
        <v>122.66</v>
      </c>
      <c r="FG10">
        <v>113.41</v>
      </c>
      <c r="FH10">
        <v>105.18</v>
      </c>
      <c r="FI10">
        <v>128.5</v>
      </c>
      <c r="FJ10">
        <v>189.89</v>
      </c>
      <c r="FK10">
        <v>187.32</v>
      </c>
      <c r="FL10">
        <v>202.44</v>
      </c>
      <c r="FM10">
        <v>162.6</v>
      </c>
      <c r="FN10">
        <v>160.01</v>
      </c>
      <c r="FO10">
        <v>275.14</v>
      </c>
      <c r="FP10">
        <v>147.26</v>
      </c>
      <c r="FQ10">
        <v>138.08000000000001</v>
      </c>
      <c r="FR10">
        <v>154.88</v>
      </c>
      <c r="FS10">
        <v>162.47999999999999</v>
      </c>
      <c r="FT10">
        <v>130.9</v>
      </c>
      <c r="FU10">
        <v>184.23</v>
      </c>
      <c r="FV10">
        <v>127.03</v>
      </c>
      <c r="FW10">
        <v>193.12</v>
      </c>
      <c r="FX10">
        <v>159.80000000000001</v>
      </c>
      <c r="FY10">
        <v>209.35</v>
      </c>
      <c r="FZ10">
        <v>145.16</v>
      </c>
      <c r="GA10">
        <v>123.99</v>
      </c>
      <c r="GB10">
        <v>145.44999999999999</v>
      </c>
      <c r="GC10">
        <v>283.88</v>
      </c>
      <c r="GD10">
        <v>124.11</v>
      </c>
      <c r="GE10">
        <v>132.19999999999999</v>
      </c>
      <c r="GF10">
        <v>257.70999999999998</v>
      </c>
      <c r="GG10">
        <v>330.5</v>
      </c>
      <c r="GH10">
        <v>214</v>
      </c>
      <c r="GI10">
        <v>107.31</v>
      </c>
      <c r="GJ10">
        <v>192.59</v>
      </c>
      <c r="GK10">
        <v>180.69</v>
      </c>
      <c r="GL10">
        <v>141.69999999999999</v>
      </c>
      <c r="GM10">
        <v>181.04</v>
      </c>
      <c r="GN10">
        <v>147.04</v>
      </c>
      <c r="GO10">
        <v>89.02</v>
      </c>
      <c r="GP10">
        <v>114.92</v>
      </c>
      <c r="GQ10">
        <v>155.38999999999999</v>
      </c>
      <c r="GR10">
        <v>253.81</v>
      </c>
      <c r="GS10">
        <v>190.78</v>
      </c>
      <c r="GT10">
        <v>135.34</v>
      </c>
      <c r="GU10">
        <v>114.75</v>
      </c>
      <c r="GV10">
        <v>178.43</v>
      </c>
      <c r="GW10">
        <v>91.19</v>
      </c>
      <c r="GX10">
        <v>165.98</v>
      </c>
      <c r="GY10">
        <v>195.71</v>
      </c>
      <c r="GZ10">
        <v>216.93</v>
      </c>
      <c r="HA10">
        <v>160.49</v>
      </c>
      <c r="HB10">
        <v>127.94</v>
      </c>
      <c r="HC10">
        <v>298.05</v>
      </c>
      <c r="HD10">
        <v>98.83</v>
      </c>
      <c r="HE10">
        <v>121.28</v>
      </c>
      <c r="HF10">
        <v>128.56</v>
      </c>
      <c r="HG10">
        <v>122.36</v>
      </c>
      <c r="HH10">
        <v>169.9</v>
      </c>
      <c r="HI10">
        <v>301.87</v>
      </c>
      <c r="HJ10">
        <v>295.25</v>
      </c>
      <c r="HK10">
        <v>152.88</v>
      </c>
      <c r="HL10">
        <v>118.94</v>
      </c>
      <c r="HM10">
        <v>252.47</v>
      </c>
      <c r="HN10">
        <v>130.13</v>
      </c>
      <c r="HO10">
        <v>195.58</v>
      </c>
      <c r="HP10">
        <v>194.93</v>
      </c>
      <c r="HQ10">
        <v>174.92</v>
      </c>
      <c r="HR10">
        <v>114.96</v>
      </c>
      <c r="HS10">
        <v>105.22</v>
      </c>
      <c r="HT10">
        <v>266.48</v>
      </c>
      <c r="HU10">
        <v>166.5</v>
      </c>
      <c r="HV10">
        <v>250.67</v>
      </c>
      <c r="HW10">
        <v>131.18</v>
      </c>
      <c r="HX10">
        <v>161.97</v>
      </c>
      <c r="HY10">
        <v>281.98</v>
      </c>
      <c r="HZ10">
        <v>283.29000000000002</v>
      </c>
      <c r="IA10">
        <v>196.2</v>
      </c>
      <c r="IB10">
        <v>174.94</v>
      </c>
      <c r="IC10">
        <v>186.83</v>
      </c>
      <c r="ID10">
        <v>159.33000000000001</v>
      </c>
      <c r="IE10">
        <v>148.68</v>
      </c>
      <c r="IF10">
        <v>108.83</v>
      </c>
      <c r="IG10">
        <v>129.46</v>
      </c>
      <c r="IH10">
        <v>154.15</v>
      </c>
      <c r="II10">
        <v>158.86000000000001</v>
      </c>
      <c r="IJ10">
        <v>174.9</v>
      </c>
      <c r="IK10">
        <v>187.02</v>
      </c>
      <c r="IL10">
        <v>140.59</v>
      </c>
      <c r="IM10">
        <v>117.48</v>
      </c>
      <c r="IN10">
        <v>194.65</v>
      </c>
      <c r="IO10">
        <v>120.55</v>
      </c>
      <c r="IP10">
        <v>170.66</v>
      </c>
      <c r="IQ10">
        <v>162.58000000000001</v>
      </c>
      <c r="IR10">
        <v>94.96</v>
      </c>
      <c r="IS10">
        <v>138.78</v>
      </c>
      <c r="IT10">
        <v>151.77000000000001</v>
      </c>
      <c r="IU10">
        <v>167.68</v>
      </c>
      <c r="IV10">
        <v>137.76</v>
      </c>
      <c r="IW10">
        <v>118.33</v>
      </c>
      <c r="IX10">
        <v>313.56</v>
      </c>
      <c r="IY10">
        <v>189.56</v>
      </c>
      <c r="IZ10">
        <v>149.24</v>
      </c>
      <c r="JA10">
        <v>128.27000000000001</v>
      </c>
      <c r="JB10">
        <v>158.75</v>
      </c>
      <c r="JC10">
        <v>174.91</v>
      </c>
      <c r="JD10">
        <v>216.44</v>
      </c>
      <c r="JE10">
        <v>141.63999999999999</v>
      </c>
      <c r="JF10">
        <v>141.94999999999999</v>
      </c>
      <c r="JG10">
        <v>134.16</v>
      </c>
      <c r="JH10">
        <v>169.4</v>
      </c>
      <c r="JI10">
        <v>134.72</v>
      </c>
      <c r="JJ10">
        <v>173.96</v>
      </c>
      <c r="JK10">
        <v>201.5</v>
      </c>
      <c r="JL10">
        <v>127.99</v>
      </c>
      <c r="JM10">
        <v>106.69</v>
      </c>
      <c r="JN10">
        <v>141.01</v>
      </c>
      <c r="JO10">
        <v>164.91</v>
      </c>
      <c r="JP10">
        <v>282.24</v>
      </c>
      <c r="JQ10">
        <v>150.47999999999999</v>
      </c>
      <c r="JR10">
        <v>243.34</v>
      </c>
      <c r="JS10">
        <v>152.12</v>
      </c>
      <c r="JT10">
        <v>119.15</v>
      </c>
      <c r="JU10">
        <v>157.68</v>
      </c>
      <c r="JV10">
        <v>135.82</v>
      </c>
      <c r="JW10">
        <v>221.45</v>
      </c>
      <c r="JX10">
        <v>162.59</v>
      </c>
      <c r="JY10">
        <v>155.52000000000001</v>
      </c>
      <c r="JZ10">
        <v>124.55</v>
      </c>
      <c r="KA10">
        <v>142.6</v>
      </c>
      <c r="KB10">
        <v>155.86000000000001</v>
      </c>
      <c r="KC10">
        <v>89.65</v>
      </c>
      <c r="KD10">
        <v>119.35</v>
      </c>
      <c r="KE10">
        <v>153.25</v>
      </c>
      <c r="KF10">
        <v>222.83</v>
      </c>
      <c r="KG10">
        <v>272.02999999999997</v>
      </c>
      <c r="KH10">
        <v>186.25</v>
      </c>
      <c r="KI10">
        <v>166.5</v>
      </c>
      <c r="KJ10">
        <v>116.91</v>
      </c>
      <c r="KK10">
        <v>161.1</v>
      </c>
      <c r="KL10">
        <v>141.01</v>
      </c>
      <c r="KM10">
        <v>217.77</v>
      </c>
      <c r="KN10">
        <v>263.27</v>
      </c>
      <c r="KO10">
        <v>114.53</v>
      </c>
      <c r="KP10">
        <v>85.98</v>
      </c>
      <c r="KQ10">
        <v>141.35</v>
      </c>
      <c r="KR10">
        <v>168.27</v>
      </c>
      <c r="KS10">
        <v>148.29</v>
      </c>
      <c r="KT10">
        <v>198.19</v>
      </c>
      <c r="KU10">
        <v>171.17</v>
      </c>
      <c r="KV10">
        <v>244.08</v>
      </c>
      <c r="KW10">
        <v>166.4</v>
      </c>
      <c r="KX10">
        <v>199.39</v>
      </c>
      <c r="KY10">
        <v>250.78</v>
      </c>
      <c r="KZ10">
        <v>282.16000000000003</v>
      </c>
    </row>
    <row r="11" spans="1:312">
      <c r="A11">
        <v>10</v>
      </c>
      <c r="C11">
        <v>526.94000000000005</v>
      </c>
      <c r="D11">
        <v>299.85000000000002</v>
      </c>
      <c r="E11">
        <v>282.58</v>
      </c>
      <c r="F11">
        <v>290.73</v>
      </c>
      <c r="G11">
        <v>345.5</v>
      </c>
      <c r="H11">
        <v>336.5</v>
      </c>
      <c r="I11">
        <v>482.41</v>
      </c>
      <c r="J11">
        <v>238.88</v>
      </c>
      <c r="K11">
        <v>484.91</v>
      </c>
      <c r="L11">
        <v>341.62</v>
      </c>
      <c r="M11">
        <v>300.73</v>
      </c>
      <c r="N11">
        <v>340.18</v>
      </c>
      <c r="O11">
        <v>318.68</v>
      </c>
      <c r="P11">
        <v>393.35</v>
      </c>
      <c r="Q11">
        <v>436.9</v>
      </c>
      <c r="R11">
        <v>249.1</v>
      </c>
      <c r="S11">
        <v>450.2</v>
      </c>
      <c r="T11">
        <v>289.10000000000002</v>
      </c>
      <c r="U11">
        <v>361.96</v>
      </c>
      <c r="V11">
        <v>252.12</v>
      </c>
      <c r="W11">
        <v>345.95</v>
      </c>
      <c r="X11">
        <v>320.08999999999997</v>
      </c>
      <c r="Y11">
        <v>311.73</v>
      </c>
      <c r="Z11">
        <v>269.39</v>
      </c>
      <c r="AA11">
        <v>270.8</v>
      </c>
      <c r="AB11">
        <v>447.98</v>
      </c>
      <c r="AC11">
        <v>298.24</v>
      </c>
      <c r="AD11">
        <v>254.71</v>
      </c>
      <c r="AE11">
        <v>358.15</v>
      </c>
      <c r="AF11">
        <v>289.58999999999997</v>
      </c>
      <c r="AG11">
        <v>319.44</v>
      </c>
      <c r="AH11">
        <v>369.13</v>
      </c>
      <c r="AI11">
        <v>362.31</v>
      </c>
      <c r="AJ11">
        <v>499.77</v>
      </c>
      <c r="AK11">
        <v>304.08999999999997</v>
      </c>
      <c r="AL11">
        <v>385.81</v>
      </c>
      <c r="AM11">
        <v>349.37</v>
      </c>
      <c r="AN11">
        <v>310.5</v>
      </c>
      <c r="AO11">
        <v>308.35000000000002</v>
      </c>
      <c r="AP11">
        <v>300.69</v>
      </c>
      <c r="AQ11">
        <v>251.95</v>
      </c>
      <c r="AR11">
        <v>356.7</v>
      </c>
      <c r="AS11">
        <v>246.19</v>
      </c>
      <c r="AT11">
        <v>342.72</v>
      </c>
      <c r="AU11">
        <v>198.61</v>
      </c>
      <c r="AV11">
        <v>352.17</v>
      </c>
      <c r="AW11">
        <v>342.84</v>
      </c>
      <c r="AX11">
        <v>335.34</v>
      </c>
      <c r="AY11">
        <v>338.2</v>
      </c>
      <c r="AZ11">
        <v>350.15</v>
      </c>
      <c r="BA11">
        <v>305.23</v>
      </c>
      <c r="BB11">
        <v>331.71</v>
      </c>
      <c r="BC11">
        <v>485.73</v>
      </c>
      <c r="BD11">
        <v>318.67</v>
      </c>
      <c r="BE11">
        <v>436.11</v>
      </c>
      <c r="BF11">
        <v>299.79000000000002</v>
      </c>
      <c r="BG11">
        <v>298.2</v>
      </c>
      <c r="BH11">
        <v>303.23</v>
      </c>
      <c r="BI11">
        <v>303.89999999999998</v>
      </c>
      <c r="BJ11">
        <v>270.67</v>
      </c>
      <c r="BK11">
        <v>290.11</v>
      </c>
      <c r="BL11">
        <v>472.55</v>
      </c>
      <c r="BM11">
        <v>529.73</v>
      </c>
      <c r="BN11">
        <v>334.61</v>
      </c>
      <c r="BO11">
        <v>255.51</v>
      </c>
      <c r="BP11">
        <v>321.86</v>
      </c>
      <c r="BQ11">
        <v>310.06</v>
      </c>
      <c r="BR11">
        <v>369.71</v>
      </c>
      <c r="BS11">
        <v>316.44</v>
      </c>
      <c r="BT11">
        <v>333.95</v>
      </c>
      <c r="BU11">
        <v>250.21</v>
      </c>
      <c r="BV11">
        <v>416.99</v>
      </c>
      <c r="BW11">
        <v>432.3</v>
      </c>
      <c r="BX11">
        <v>453.58</v>
      </c>
      <c r="BY11">
        <v>358.68</v>
      </c>
      <c r="BZ11">
        <v>244.1</v>
      </c>
      <c r="CA11">
        <v>507.76</v>
      </c>
      <c r="CB11">
        <v>253.78</v>
      </c>
      <c r="CC11">
        <v>250.45</v>
      </c>
      <c r="CD11">
        <v>294.83</v>
      </c>
      <c r="CE11">
        <v>316.05</v>
      </c>
      <c r="CF11">
        <v>361.3</v>
      </c>
      <c r="CG11">
        <v>291.62</v>
      </c>
      <c r="CH11">
        <v>294.99</v>
      </c>
      <c r="CI11">
        <v>345.5</v>
      </c>
      <c r="CJ11">
        <v>295.57</v>
      </c>
      <c r="CK11">
        <v>312.81</v>
      </c>
      <c r="CL11">
        <v>348.58</v>
      </c>
      <c r="CM11">
        <v>384.09</v>
      </c>
      <c r="CN11">
        <v>284.18</v>
      </c>
      <c r="CO11">
        <v>243.33</v>
      </c>
      <c r="CP11">
        <v>279.93</v>
      </c>
      <c r="CQ11">
        <v>254.79</v>
      </c>
      <c r="CR11">
        <v>261.76</v>
      </c>
      <c r="CS11">
        <v>286.01</v>
      </c>
      <c r="CT11">
        <v>493.8</v>
      </c>
      <c r="CU11">
        <v>436.99</v>
      </c>
      <c r="CV11">
        <v>336.09</v>
      </c>
      <c r="CW11">
        <v>459.81</v>
      </c>
      <c r="CX11">
        <v>259.60000000000002</v>
      </c>
      <c r="CY11">
        <v>533.20000000000005</v>
      </c>
      <c r="CZ11">
        <v>312.37</v>
      </c>
      <c r="DA11">
        <v>273.42</v>
      </c>
      <c r="DB11">
        <v>326.48</v>
      </c>
      <c r="DC11">
        <v>238.46</v>
      </c>
      <c r="DD11">
        <v>316.17</v>
      </c>
      <c r="DE11">
        <v>341.16</v>
      </c>
      <c r="DF11">
        <v>330.04</v>
      </c>
      <c r="DG11">
        <v>277.52999999999997</v>
      </c>
      <c r="DH11">
        <v>560.22</v>
      </c>
      <c r="DI11">
        <v>344.14</v>
      </c>
      <c r="DJ11">
        <v>261.57</v>
      </c>
      <c r="DK11">
        <v>317.20999999999998</v>
      </c>
      <c r="DL11">
        <v>357.51</v>
      </c>
      <c r="DM11">
        <v>425.97</v>
      </c>
      <c r="DN11">
        <v>265.14999999999998</v>
      </c>
      <c r="DO11">
        <v>325.05</v>
      </c>
      <c r="DP11">
        <v>347.1</v>
      </c>
      <c r="DQ11">
        <v>273.63</v>
      </c>
      <c r="DR11">
        <v>235.9</v>
      </c>
      <c r="DS11">
        <v>334.34</v>
      </c>
      <c r="DT11">
        <v>277.37</v>
      </c>
      <c r="DU11">
        <v>486.96</v>
      </c>
      <c r="DV11">
        <v>245.01</v>
      </c>
      <c r="DW11">
        <v>343.84</v>
      </c>
      <c r="DX11">
        <v>270.04000000000002</v>
      </c>
      <c r="DY11">
        <v>246.93</v>
      </c>
      <c r="DZ11">
        <v>321.95999999999998</v>
      </c>
      <c r="EA11">
        <v>373.86</v>
      </c>
      <c r="EB11">
        <v>288.42</v>
      </c>
      <c r="EC11">
        <v>289.14</v>
      </c>
      <c r="ED11">
        <v>295.58999999999997</v>
      </c>
      <c r="EE11">
        <v>266.05</v>
      </c>
      <c r="EF11">
        <v>279.47000000000003</v>
      </c>
      <c r="EG11">
        <v>373.96</v>
      </c>
      <c r="EH11">
        <v>319.98</v>
      </c>
      <c r="EI11">
        <v>289.27999999999997</v>
      </c>
      <c r="EJ11">
        <v>393.81</v>
      </c>
      <c r="EK11">
        <v>235.76</v>
      </c>
      <c r="EL11">
        <v>353.42</v>
      </c>
      <c r="EM11">
        <v>443.54</v>
      </c>
      <c r="EN11">
        <v>250.88</v>
      </c>
      <c r="EO11">
        <v>488.36</v>
      </c>
      <c r="EP11">
        <v>258.14</v>
      </c>
      <c r="EQ11">
        <v>326.64</v>
      </c>
      <c r="ER11">
        <v>241.72</v>
      </c>
      <c r="ES11">
        <v>393.03</v>
      </c>
      <c r="ET11">
        <v>472.28</v>
      </c>
      <c r="EU11">
        <v>296.33999999999997</v>
      </c>
      <c r="EV11">
        <v>299.43</v>
      </c>
      <c r="EW11">
        <v>302.54000000000002</v>
      </c>
      <c r="EX11">
        <v>330.58</v>
      </c>
      <c r="EY11">
        <v>358.9</v>
      </c>
      <c r="EZ11">
        <v>325.56</v>
      </c>
      <c r="FA11">
        <v>304.25</v>
      </c>
      <c r="FB11">
        <v>270.69</v>
      </c>
      <c r="FC11">
        <v>356.05</v>
      </c>
      <c r="FD11">
        <v>322.85000000000002</v>
      </c>
      <c r="FE11">
        <v>262.86</v>
      </c>
      <c r="FF11">
        <v>278.3</v>
      </c>
      <c r="FG11">
        <v>259.79000000000002</v>
      </c>
      <c r="FH11">
        <v>255.49</v>
      </c>
      <c r="FI11">
        <v>289.43</v>
      </c>
      <c r="FJ11">
        <v>347.38</v>
      </c>
      <c r="FK11">
        <v>355.87</v>
      </c>
      <c r="FL11">
        <v>407.91</v>
      </c>
      <c r="FM11">
        <v>325.98</v>
      </c>
      <c r="FN11">
        <v>313.52999999999997</v>
      </c>
      <c r="FO11">
        <v>501.67</v>
      </c>
      <c r="FP11">
        <v>283.23</v>
      </c>
      <c r="FQ11">
        <v>276.73</v>
      </c>
      <c r="FR11">
        <v>302.45999999999998</v>
      </c>
      <c r="FS11">
        <v>289.42</v>
      </c>
      <c r="FT11">
        <v>301.07</v>
      </c>
      <c r="FU11">
        <v>357.75</v>
      </c>
      <c r="FV11">
        <v>285.14</v>
      </c>
      <c r="FW11">
        <v>341.96</v>
      </c>
      <c r="FX11">
        <v>274.18</v>
      </c>
      <c r="FY11">
        <v>413.36</v>
      </c>
      <c r="FZ11">
        <v>283.20999999999998</v>
      </c>
      <c r="GA11">
        <v>269.31</v>
      </c>
      <c r="GB11">
        <v>292.26</v>
      </c>
      <c r="GC11">
        <v>528.48</v>
      </c>
      <c r="GD11">
        <v>280.45999999999998</v>
      </c>
      <c r="GE11">
        <v>276.88</v>
      </c>
      <c r="GF11">
        <v>428.48</v>
      </c>
      <c r="GG11">
        <v>514.29</v>
      </c>
      <c r="GH11">
        <v>401.59</v>
      </c>
      <c r="GI11">
        <v>271.17</v>
      </c>
      <c r="GJ11">
        <v>372.98</v>
      </c>
      <c r="GK11">
        <v>350.65</v>
      </c>
      <c r="GL11">
        <v>292.13</v>
      </c>
      <c r="GM11">
        <v>340.1</v>
      </c>
      <c r="GN11">
        <v>303.5</v>
      </c>
      <c r="GO11">
        <v>212.82</v>
      </c>
      <c r="GP11">
        <v>254.58</v>
      </c>
      <c r="GQ11">
        <v>281.95999999999998</v>
      </c>
      <c r="GR11">
        <v>429.16</v>
      </c>
      <c r="GS11">
        <v>353.14</v>
      </c>
      <c r="GT11">
        <v>317.48</v>
      </c>
      <c r="GU11">
        <v>262.95</v>
      </c>
      <c r="GV11">
        <v>325.98</v>
      </c>
      <c r="GW11">
        <v>261.56</v>
      </c>
      <c r="GX11">
        <v>311.7</v>
      </c>
      <c r="GY11">
        <v>353.75</v>
      </c>
      <c r="GZ11">
        <v>427.1</v>
      </c>
      <c r="HA11">
        <v>290.77999999999997</v>
      </c>
      <c r="HB11">
        <v>285.62</v>
      </c>
      <c r="HC11">
        <v>501.55</v>
      </c>
      <c r="HD11">
        <v>246.7</v>
      </c>
      <c r="HE11">
        <v>248.05</v>
      </c>
      <c r="HF11">
        <v>296.2</v>
      </c>
      <c r="HG11">
        <v>284.67</v>
      </c>
      <c r="HH11">
        <v>331.73</v>
      </c>
      <c r="HI11">
        <v>461.04</v>
      </c>
      <c r="HJ11">
        <v>491.64</v>
      </c>
      <c r="HK11">
        <v>301.73</v>
      </c>
      <c r="HL11">
        <v>272.31</v>
      </c>
      <c r="HM11">
        <v>426.47</v>
      </c>
      <c r="HN11">
        <v>285.31</v>
      </c>
      <c r="HO11">
        <v>367.6</v>
      </c>
      <c r="HP11">
        <v>334.88</v>
      </c>
      <c r="HQ11">
        <v>324.2</v>
      </c>
      <c r="HR11">
        <v>260.61</v>
      </c>
      <c r="HS11">
        <v>261.45999999999998</v>
      </c>
      <c r="HT11">
        <v>422.47</v>
      </c>
      <c r="HU11">
        <v>322.19</v>
      </c>
      <c r="HV11">
        <v>434.7</v>
      </c>
      <c r="HW11">
        <v>299.95</v>
      </c>
      <c r="HX11">
        <v>309.58</v>
      </c>
      <c r="HY11">
        <v>448.24</v>
      </c>
      <c r="HZ11">
        <v>440.61</v>
      </c>
      <c r="IA11">
        <v>356.12</v>
      </c>
      <c r="IB11">
        <v>333.83</v>
      </c>
      <c r="IC11">
        <v>333.96</v>
      </c>
      <c r="ID11">
        <v>324.08999999999997</v>
      </c>
      <c r="IE11">
        <v>297.64</v>
      </c>
      <c r="IF11">
        <v>249.22</v>
      </c>
      <c r="IG11">
        <v>295.26</v>
      </c>
      <c r="IH11">
        <v>328.15</v>
      </c>
      <c r="II11">
        <v>309.51</v>
      </c>
      <c r="IJ11">
        <v>344.81</v>
      </c>
      <c r="IK11">
        <v>371.73</v>
      </c>
      <c r="IL11">
        <v>281.16000000000003</v>
      </c>
      <c r="IM11">
        <v>265.7</v>
      </c>
      <c r="IN11">
        <v>359.16</v>
      </c>
      <c r="IO11">
        <v>279.67</v>
      </c>
      <c r="IP11">
        <v>302.27999999999997</v>
      </c>
      <c r="IQ11">
        <v>316.89999999999998</v>
      </c>
      <c r="IR11">
        <v>230.03</v>
      </c>
      <c r="IS11">
        <v>296.43</v>
      </c>
      <c r="IT11">
        <v>297.16000000000003</v>
      </c>
      <c r="IU11">
        <v>297.32</v>
      </c>
      <c r="IV11">
        <v>290.98</v>
      </c>
      <c r="IW11">
        <v>294.06</v>
      </c>
      <c r="IX11">
        <v>459.44</v>
      </c>
      <c r="IY11">
        <v>338.8</v>
      </c>
      <c r="IZ11">
        <v>280.24</v>
      </c>
      <c r="JA11">
        <v>282.48</v>
      </c>
      <c r="JB11">
        <v>291.79000000000002</v>
      </c>
      <c r="JC11">
        <v>330.03</v>
      </c>
      <c r="JD11">
        <v>427.78</v>
      </c>
      <c r="JE11">
        <v>298.33999999999997</v>
      </c>
      <c r="JF11">
        <v>321.39</v>
      </c>
      <c r="JG11">
        <v>308.63</v>
      </c>
      <c r="JH11">
        <v>331.07</v>
      </c>
      <c r="JI11">
        <v>282.89</v>
      </c>
      <c r="JJ11">
        <v>315.55</v>
      </c>
      <c r="JK11">
        <v>380.05</v>
      </c>
      <c r="JL11">
        <v>294.85000000000002</v>
      </c>
      <c r="JM11">
        <v>250.65</v>
      </c>
      <c r="JN11">
        <v>299.07</v>
      </c>
      <c r="JO11">
        <v>304.07</v>
      </c>
      <c r="JP11">
        <v>460.5</v>
      </c>
      <c r="JQ11">
        <v>298.24</v>
      </c>
      <c r="JR11">
        <v>442.08</v>
      </c>
      <c r="JS11">
        <v>340.17</v>
      </c>
      <c r="JT11">
        <v>282.02999999999997</v>
      </c>
      <c r="JU11">
        <v>290.93</v>
      </c>
      <c r="JV11">
        <v>288.48</v>
      </c>
      <c r="JW11">
        <v>454.06</v>
      </c>
      <c r="JX11">
        <v>291.89999999999998</v>
      </c>
      <c r="JY11">
        <v>300.23</v>
      </c>
      <c r="JZ11">
        <v>268.61</v>
      </c>
      <c r="KA11">
        <v>325.88</v>
      </c>
      <c r="KB11">
        <v>288.77999999999997</v>
      </c>
      <c r="KC11">
        <v>232.35</v>
      </c>
      <c r="KD11">
        <v>293.08</v>
      </c>
      <c r="KE11">
        <v>307.77999999999997</v>
      </c>
      <c r="KF11">
        <v>427.35</v>
      </c>
      <c r="KG11">
        <v>464.68</v>
      </c>
      <c r="KH11">
        <v>321.41000000000003</v>
      </c>
      <c r="KI11">
        <v>351.41</v>
      </c>
      <c r="KJ11">
        <v>250.13</v>
      </c>
      <c r="KK11">
        <v>335.8</v>
      </c>
      <c r="KL11">
        <v>308.18</v>
      </c>
      <c r="KM11">
        <v>404.73</v>
      </c>
      <c r="KN11">
        <v>458.61</v>
      </c>
      <c r="KO11">
        <v>250.25</v>
      </c>
      <c r="KP11">
        <v>238.75</v>
      </c>
      <c r="KQ11">
        <v>310.58</v>
      </c>
      <c r="KR11">
        <v>317.24</v>
      </c>
      <c r="KS11">
        <v>278.52999999999997</v>
      </c>
      <c r="KT11">
        <v>415</v>
      </c>
      <c r="KU11">
        <v>303.47000000000003</v>
      </c>
      <c r="KV11">
        <v>404.87</v>
      </c>
      <c r="KW11">
        <v>324.35000000000002</v>
      </c>
      <c r="KX11">
        <v>381.55</v>
      </c>
      <c r="KY11">
        <v>482.7</v>
      </c>
      <c r="KZ11">
        <v>478.48</v>
      </c>
    </row>
    <row r="12" spans="1:312">
      <c r="A12">
        <v>11</v>
      </c>
      <c r="C12">
        <v>647.58000000000004</v>
      </c>
      <c r="D12">
        <v>416.07</v>
      </c>
      <c r="E12">
        <v>397.27</v>
      </c>
      <c r="F12">
        <v>399.08</v>
      </c>
      <c r="G12">
        <v>437.08</v>
      </c>
      <c r="H12">
        <v>442.85</v>
      </c>
      <c r="I12">
        <v>703.27</v>
      </c>
      <c r="J12">
        <v>327.63</v>
      </c>
      <c r="K12">
        <v>642.83000000000004</v>
      </c>
      <c r="L12">
        <v>451.38</v>
      </c>
      <c r="M12">
        <v>441.66</v>
      </c>
      <c r="N12">
        <v>479.68</v>
      </c>
      <c r="O12">
        <v>429.26</v>
      </c>
      <c r="P12">
        <v>532.83000000000004</v>
      </c>
      <c r="Q12">
        <v>596.70000000000005</v>
      </c>
      <c r="R12">
        <v>367.3</v>
      </c>
      <c r="S12">
        <v>643.79999999999995</v>
      </c>
      <c r="T12">
        <v>433.95</v>
      </c>
      <c r="U12">
        <v>475.82</v>
      </c>
      <c r="V12">
        <v>363.1</v>
      </c>
      <c r="W12">
        <v>477.54</v>
      </c>
      <c r="X12">
        <v>438.06</v>
      </c>
      <c r="Y12">
        <v>428.58</v>
      </c>
      <c r="Z12">
        <v>376.54</v>
      </c>
      <c r="AA12">
        <v>375.26</v>
      </c>
      <c r="AB12">
        <v>595.66999999999996</v>
      </c>
      <c r="AC12">
        <v>433.8</v>
      </c>
      <c r="AD12">
        <v>352.02</v>
      </c>
      <c r="AE12">
        <v>500.86</v>
      </c>
      <c r="AF12">
        <v>424.08</v>
      </c>
      <c r="AG12">
        <v>456.05</v>
      </c>
      <c r="AH12">
        <v>491.43</v>
      </c>
      <c r="AI12">
        <v>507.06</v>
      </c>
      <c r="AJ12">
        <v>608.49</v>
      </c>
      <c r="AK12">
        <v>433.76</v>
      </c>
      <c r="AL12">
        <v>519.29999999999995</v>
      </c>
      <c r="AM12">
        <v>445.1</v>
      </c>
      <c r="AN12">
        <v>403.5</v>
      </c>
      <c r="AO12">
        <v>445.96</v>
      </c>
      <c r="AP12">
        <v>446.94</v>
      </c>
      <c r="AQ12">
        <v>374.33</v>
      </c>
      <c r="AR12">
        <v>480.09</v>
      </c>
      <c r="AS12">
        <v>352.68</v>
      </c>
      <c r="AT12">
        <v>441.2</v>
      </c>
      <c r="AU12">
        <v>321.70999999999998</v>
      </c>
      <c r="AV12">
        <v>461.42</v>
      </c>
      <c r="AW12">
        <v>481.93</v>
      </c>
      <c r="AX12">
        <v>452.34</v>
      </c>
      <c r="AY12">
        <v>428.22</v>
      </c>
      <c r="AZ12">
        <v>443.01</v>
      </c>
      <c r="BA12">
        <v>439.77</v>
      </c>
      <c r="BB12">
        <v>435.8</v>
      </c>
      <c r="BC12">
        <v>614.24</v>
      </c>
      <c r="BD12">
        <v>415.9</v>
      </c>
      <c r="BE12">
        <v>579.61</v>
      </c>
      <c r="BF12">
        <v>438.56</v>
      </c>
      <c r="BG12">
        <v>422.03</v>
      </c>
      <c r="BH12">
        <v>443.16</v>
      </c>
      <c r="BI12">
        <v>438.12</v>
      </c>
      <c r="BJ12">
        <v>400.19</v>
      </c>
      <c r="BK12">
        <v>401.05</v>
      </c>
      <c r="BL12">
        <v>636.65</v>
      </c>
      <c r="BM12">
        <v>738.21</v>
      </c>
      <c r="BN12">
        <v>452.9</v>
      </c>
      <c r="BO12">
        <v>367.83</v>
      </c>
      <c r="BP12">
        <v>405.25</v>
      </c>
      <c r="BQ12">
        <v>420.74</v>
      </c>
      <c r="BR12">
        <v>480.55</v>
      </c>
      <c r="BS12">
        <v>444.81</v>
      </c>
      <c r="BT12">
        <v>465.39</v>
      </c>
      <c r="BU12">
        <v>355.5</v>
      </c>
      <c r="BV12">
        <v>572.42999999999995</v>
      </c>
      <c r="BW12">
        <v>567.52</v>
      </c>
      <c r="BX12">
        <v>603</v>
      </c>
      <c r="BY12">
        <v>501.78</v>
      </c>
      <c r="BZ12">
        <v>342.3</v>
      </c>
      <c r="CA12">
        <v>670.88</v>
      </c>
      <c r="CB12">
        <v>381.06</v>
      </c>
      <c r="CC12">
        <v>371.55</v>
      </c>
      <c r="CD12">
        <v>429.98</v>
      </c>
      <c r="CE12">
        <v>413.73</v>
      </c>
      <c r="CF12">
        <v>498.67</v>
      </c>
      <c r="CG12">
        <v>433.7</v>
      </c>
      <c r="CH12">
        <v>427.05</v>
      </c>
      <c r="CI12">
        <v>469.79</v>
      </c>
      <c r="CJ12">
        <v>417.25</v>
      </c>
      <c r="CK12">
        <v>393.72</v>
      </c>
      <c r="CL12">
        <v>485.29</v>
      </c>
      <c r="CM12">
        <v>500.05</v>
      </c>
      <c r="CN12">
        <v>380.08</v>
      </c>
      <c r="CO12">
        <v>329.4</v>
      </c>
      <c r="CP12">
        <v>408.12</v>
      </c>
      <c r="CQ12">
        <v>383.67</v>
      </c>
      <c r="CR12">
        <v>368.68</v>
      </c>
      <c r="CS12">
        <v>422.21</v>
      </c>
      <c r="CT12">
        <v>740.63</v>
      </c>
      <c r="CU12">
        <v>610.01</v>
      </c>
      <c r="CV12">
        <v>423.21</v>
      </c>
      <c r="CW12">
        <v>637.67999999999995</v>
      </c>
      <c r="CX12">
        <v>373.63</v>
      </c>
      <c r="CY12">
        <v>734.39</v>
      </c>
      <c r="CZ12">
        <v>397.3</v>
      </c>
      <c r="DA12">
        <v>381.22</v>
      </c>
      <c r="DB12">
        <v>460.12</v>
      </c>
      <c r="DC12">
        <v>366.64</v>
      </c>
      <c r="DD12">
        <v>436.87</v>
      </c>
      <c r="DE12">
        <v>436.61</v>
      </c>
      <c r="DF12">
        <v>436.88</v>
      </c>
      <c r="DG12">
        <v>419.93</v>
      </c>
      <c r="DH12">
        <v>728.92</v>
      </c>
      <c r="DI12">
        <v>427.42</v>
      </c>
      <c r="DJ12">
        <v>373.77</v>
      </c>
      <c r="DK12">
        <v>449.76</v>
      </c>
      <c r="DL12">
        <v>471.86</v>
      </c>
      <c r="DM12">
        <v>542.35</v>
      </c>
      <c r="DN12">
        <v>355.86</v>
      </c>
      <c r="DO12">
        <v>441.39</v>
      </c>
      <c r="DP12">
        <v>438.29</v>
      </c>
      <c r="DQ12">
        <v>374.09</v>
      </c>
      <c r="DR12">
        <v>354.42</v>
      </c>
      <c r="DS12">
        <v>430.98</v>
      </c>
      <c r="DT12">
        <v>386.05</v>
      </c>
      <c r="DU12">
        <v>714</v>
      </c>
      <c r="DV12">
        <v>362.3</v>
      </c>
      <c r="DW12">
        <v>444.99</v>
      </c>
      <c r="DX12">
        <v>365.97</v>
      </c>
      <c r="DY12">
        <v>331.22</v>
      </c>
      <c r="DZ12">
        <v>445.16</v>
      </c>
      <c r="EA12">
        <v>476.02</v>
      </c>
      <c r="EB12">
        <v>379.14</v>
      </c>
      <c r="EC12">
        <v>408.46</v>
      </c>
      <c r="ED12">
        <v>419.56</v>
      </c>
      <c r="EE12">
        <v>397.15</v>
      </c>
      <c r="EF12">
        <v>409.9</v>
      </c>
      <c r="EG12">
        <v>468.88</v>
      </c>
      <c r="EH12">
        <v>422.1</v>
      </c>
      <c r="EI12">
        <v>397.43</v>
      </c>
      <c r="EJ12">
        <v>515.13</v>
      </c>
      <c r="EK12">
        <v>326.5</v>
      </c>
      <c r="EL12">
        <v>501.61</v>
      </c>
      <c r="EM12">
        <v>588.89</v>
      </c>
      <c r="EN12">
        <v>366.19</v>
      </c>
      <c r="EO12">
        <v>628.94000000000005</v>
      </c>
      <c r="EP12">
        <v>364.33</v>
      </c>
      <c r="EQ12">
        <v>432.15</v>
      </c>
      <c r="ER12">
        <v>325.25</v>
      </c>
      <c r="ES12">
        <v>550.45000000000005</v>
      </c>
      <c r="ET12">
        <v>620.34</v>
      </c>
      <c r="EU12">
        <v>402.07</v>
      </c>
      <c r="EV12">
        <v>383.81</v>
      </c>
      <c r="EW12">
        <v>394.68</v>
      </c>
      <c r="EX12">
        <v>414.22</v>
      </c>
      <c r="EY12">
        <v>520.76</v>
      </c>
      <c r="EZ12">
        <v>410.53</v>
      </c>
      <c r="FA12">
        <v>435.64</v>
      </c>
      <c r="FB12">
        <v>394.65</v>
      </c>
      <c r="FC12">
        <v>472.94</v>
      </c>
      <c r="FD12">
        <v>459.55</v>
      </c>
      <c r="FE12">
        <v>355.83</v>
      </c>
      <c r="FF12">
        <v>394.53</v>
      </c>
      <c r="FG12">
        <v>384.23</v>
      </c>
      <c r="FH12">
        <v>361.58</v>
      </c>
      <c r="FI12">
        <v>413.58</v>
      </c>
      <c r="FJ12">
        <v>470.67</v>
      </c>
      <c r="FK12">
        <v>503.01</v>
      </c>
      <c r="FL12">
        <v>537.13</v>
      </c>
      <c r="FM12">
        <v>424.53</v>
      </c>
      <c r="FN12">
        <v>425.6</v>
      </c>
      <c r="FO12">
        <v>638.41</v>
      </c>
      <c r="FP12">
        <v>416.35</v>
      </c>
      <c r="FQ12">
        <v>401.77</v>
      </c>
      <c r="FR12">
        <v>435.53</v>
      </c>
      <c r="FS12">
        <v>414.52</v>
      </c>
      <c r="FT12">
        <v>387.5</v>
      </c>
      <c r="FU12">
        <v>442.9</v>
      </c>
      <c r="FV12">
        <v>398.2</v>
      </c>
      <c r="FW12">
        <v>484.07</v>
      </c>
      <c r="FX12">
        <v>385.78</v>
      </c>
      <c r="FY12">
        <v>488.67</v>
      </c>
      <c r="FZ12">
        <v>389.93</v>
      </c>
      <c r="GA12">
        <v>379.72</v>
      </c>
      <c r="GB12">
        <v>397.6</v>
      </c>
      <c r="GC12">
        <v>702.24</v>
      </c>
      <c r="GD12">
        <v>366.6</v>
      </c>
      <c r="GE12">
        <v>385.19</v>
      </c>
      <c r="GF12">
        <v>593.88</v>
      </c>
      <c r="GG12">
        <v>615.1</v>
      </c>
      <c r="GH12">
        <v>552.09</v>
      </c>
      <c r="GI12">
        <v>380.95</v>
      </c>
      <c r="GJ12">
        <v>486.51</v>
      </c>
      <c r="GK12">
        <v>478.11</v>
      </c>
      <c r="GL12">
        <v>422.07</v>
      </c>
      <c r="GM12">
        <v>503.29</v>
      </c>
      <c r="GN12">
        <v>433.22</v>
      </c>
      <c r="GO12">
        <v>322.89999999999998</v>
      </c>
      <c r="GP12">
        <v>359.3</v>
      </c>
      <c r="GQ12">
        <v>424.37</v>
      </c>
      <c r="GR12">
        <v>584.47</v>
      </c>
      <c r="GS12">
        <v>473.5</v>
      </c>
      <c r="GT12">
        <v>416.43</v>
      </c>
      <c r="GU12">
        <v>367.67</v>
      </c>
      <c r="GV12">
        <v>429.78</v>
      </c>
      <c r="GW12">
        <v>343.75</v>
      </c>
      <c r="GX12">
        <v>423.56</v>
      </c>
      <c r="GY12">
        <v>477.6</v>
      </c>
      <c r="GZ12">
        <v>576.99</v>
      </c>
      <c r="HA12">
        <v>425.35</v>
      </c>
      <c r="HB12">
        <v>418.3</v>
      </c>
      <c r="HC12">
        <v>659.95</v>
      </c>
      <c r="HD12">
        <v>362.53</v>
      </c>
      <c r="HE12">
        <v>389.42</v>
      </c>
      <c r="HF12">
        <v>415.46</v>
      </c>
      <c r="HG12">
        <v>415.65</v>
      </c>
      <c r="HH12">
        <v>465.39</v>
      </c>
      <c r="HI12">
        <v>555.91</v>
      </c>
      <c r="HJ12">
        <v>642.54</v>
      </c>
      <c r="HK12">
        <v>431.57</v>
      </c>
      <c r="HL12">
        <v>384.08</v>
      </c>
      <c r="HM12">
        <v>601.19000000000005</v>
      </c>
      <c r="HN12">
        <v>423.03</v>
      </c>
      <c r="HO12">
        <v>530.16</v>
      </c>
      <c r="HP12">
        <v>459.97</v>
      </c>
      <c r="HQ12">
        <v>470.43</v>
      </c>
      <c r="HR12">
        <v>354.78</v>
      </c>
      <c r="HS12">
        <v>340.78</v>
      </c>
      <c r="HT12">
        <v>596.65</v>
      </c>
      <c r="HU12">
        <v>442.16</v>
      </c>
      <c r="HV12">
        <v>537.5</v>
      </c>
      <c r="HW12">
        <v>408.29</v>
      </c>
      <c r="HX12">
        <v>429.86</v>
      </c>
      <c r="HY12">
        <v>566.35</v>
      </c>
      <c r="HZ12">
        <v>627.42999999999995</v>
      </c>
      <c r="IA12">
        <v>495.58</v>
      </c>
      <c r="IB12">
        <v>431.36</v>
      </c>
      <c r="IC12">
        <v>460.15</v>
      </c>
      <c r="ID12">
        <v>421.55</v>
      </c>
      <c r="IE12">
        <v>430.95</v>
      </c>
      <c r="IF12">
        <v>354.07</v>
      </c>
      <c r="IG12">
        <v>400.32</v>
      </c>
      <c r="IH12">
        <v>423.15</v>
      </c>
      <c r="II12">
        <v>421.28</v>
      </c>
      <c r="IJ12">
        <v>466.26</v>
      </c>
      <c r="IK12">
        <v>543.83000000000004</v>
      </c>
      <c r="IL12">
        <v>398.28</v>
      </c>
      <c r="IM12">
        <v>369.93</v>
      </c>
      <c r="IN12">
        <v>476.8</v>
      </c>
      <c r="IO12">
        <v>381.13</v>
      </c>
      <c r="IP12">
        <v>443.05</v>
      </c>
      <c r="IQ12">
        <v>431.87</v>
      </c>
      <c r="IR12">
        <v>340.13</v>
      </c>
      <c r="IS12">
        <v>407.37</v>
      </c>
      <c r="IT12">
        <v>411.05</v>
      </c>
      <c r="IU12">
        <v>429.77</v>
      </c>
      <c r="IV12">
        <v>407.83</v>
      </c>
      <c r="IW12">
        <v>425.93</v>
      </c>
      <c r="IX12">
        <v>595.02</v>
      </c>
      <c r="IY12">
        <v>475.34</v>
      </c>
      <c r="IZ12">
        <v>422.97</v>
      </c>
      <c r="JA12">
        <v>376.02</v>
      </c>
      <c r="JB12">
        <v>406.91</v>
      </c>
      <c r="JC12">
        <v>424.66</v>
      </c>
      <c r="JD12">
        <v>538.6</v>
      </c>
      <c r="JE12">
        <v>433.2</v>
      </c>
      <c r="JF12">
        <v>457.71</v>
      </c>
      <c r="JG12">
        <v>396.41</v>
      </c>
      <c r="JH12">
        <v>429.32</v>
      </c>
      <c r="JI12">
        <v>399.94</v>
      </c>
      <c r="JJ12">
        <v>440.37</v>
      </c>
      <c r="JK12">
        <v>496.54</v>
      </c>
      <c r="JL12">
        <v>402.42</v>
      </c>
      <c r="JM12">
        <v>367.14</v>
      </c>
      <c r="JN12">
        <v>414.68</v>
      </c>
      <c r="JO12">
        <v>430.93</v>
      </c>
      <c r="JP12">
        <v>625.83000000000004</v>
      </c>
      <c r="JQ12">
        <v>422.55</v>
      </c>
      <c r="JR12">
        <v>610.20000000000005</v>
      </c>
      <c r="JS12">
        <v>439.24</v>
      </c>
      <c r="JT12">
        <v>358.32</v>
      </c>
      <c r="JU12">
        <v>403.81</v>
      </c>
      <c r="JV12">
        <v>403.99</v>
      </c>
      <c r="JW12">
        <v>551.72</v>
      </c>
      <c r="JX12">
        <v>413.52</v>
      </c>
      <c r="JY12">
        <v>426.48</v>
      </c>
      <c r="JZ12">
        <v>371.75</v>
      </c>
      <c r="KA12">
        <v>449.98</v>
      </c>
      <c r="KB12">
        <v>424.61</v>
      </c>
      <c r="KC12">
        <v>325.38</v>
      </c>
      <c r="KD12">
        <v>410.54</v>
      </c>
      <c r="KE12">
        <v>415.51</v>
      </c>
      <c r="KF12">
        <v>552.91</v>
      </c>
      <c r="KG12">
        <v>612.67999999999995</v>
      </c>
      <c r="KH12">
        <v>446.2</v>
      </c>
      <c r="KI12">
        <v>419.61</v>
      </c>
      <c r="KJ12">
        <v>365.75</v>
      </c>
      <c r="KK12">
        <v>421.6</v>
      </c>
      <c r="KL12">
        <v>393.75</v>
      </c>
      <c r="KM12">
        <v>550.94000000000005</v>
      </c>
      <c r="KN12">
        <v>639.67999999999995</v>
      </c>
      <c r="KO12">
        <v>358.89</v>
      </c>
      <c r="KP12">
        <v>346.38</v>
      </c>
      <c r="KQ12">
        <v>399.69</v>
      </c>
      <c r="KR12">
        <v>446.17</v>
      </c>
      <c r="KS12">
        <v>387.59</v>
      </c>
      <c r="KT12">
        <v>538.08000000000004</v>
      </c>
      <c r="KU12">
        <v>439.77</v>
      </c>
      <c r="KV12">
        <v>536.23</v>
      </c>
      <c r="KW12">
        <v>424.8</v>
      </c>
      <c r="KX12">
        <v>507.39</v>
      </c>
      <c r="KY12">
        <v>666.42</v>
      </c>
      <c r="KZ12">
        <v>633.65</v>
      </c>
    </row>
    <row r="13" spans="1:312">
      <c r="A13">
        <v>12</v>
      </c>
      <c r="C13">
        <v>758.93</v>
      </c>
      <c r="D13">
        <v>485.5</v>
      </c>
      <c r="E13">
        <v>511.09</v>
      </c>
      <c r="F13">
        <v>524.34</v>
      </c>
      <c r="G13">
        <v>536.29999999999995</v>
      </c>
      <c r="H13">
        <v>508.04</v>
      </c>
      <c r="I13">
        <v>824.58</v>
      </c>
      <c r="J13">
        <v>439.74</v>
      </c>
      <c r="K13">
        <v>779.93</v>
      </c>
      <c r="L13">
        <v>561.19000000000005</v>
      </c>
      <c r="M13">
        <v>513.9</v>
      </c>
      <c r="N13">
        <v>549.67999999999995</v>
      </c>
      <c r="O13">
        <v>548.15</v>
      </c>
      <c r="P13">
        <v>626.80999999999995</v>
      </c>
      <c r="Q13">
        <v>666.01</v>
      </c>
      <c r="R13">
        <v>476.06</v>
      </c>
      <c r="S13">
        <v>730.6</v>
      </c>
      <c r="T13">
        <v>506.89</v>
      </c>
      <c r="U13">
        <v>640.65</v>
      </c>
      <c r="V13">
        <v>458.65</v>
      </c>
      <c r="W13">
        <v>620.27</v>
      </c>
      <c r="X13">
        <v>522.19000000000005</v>
      </c>
      <c r="Y13">
        <v>507.67</v>
      </c>
      <c r="Z13">
        <v>487.02</v>
      </c>
      <c r="AA13">
        <v>472.26</v>
      </c>
      <c r="AB13">
        <v>713.3</v>
      </c>
      <c r="AC13">
        <v>494.7</v>
      </c>
      <c r="AD13">
        <v>457.73</v>
      </c>
      <c r="AE13">
        <v>602.98</v>
      </c>
      <c r="AF13">
        <v>493.94</v>
      </c>
      <c r="AG13">
        <v>518.35</v>
      </c>
      <c r="AH13">
        <v>655.95</v>
      </c>
      <c r="AI13">
        <v>635.32000000000005</v>
      </c>
      <c r="AJ13">
        <v>767.94</v>
      </c>
      <c r="AK13">
        <v>550.47</v>
      </c>
      <c r="AL13">
        <v>668.25</v>
      </c>
      <c r="AM13">
        <v>550.16</v>
      </c>
      <c r="AN13">
        <v>539.67999999999995</v>
      </c>
      <c r="AO13">
        <v>507.1</v>
      </c>
      <c r="AP13">
        <v>497.45</v>
      </c>
      <c r="AQ13">
        <v>471.81</v>
      </c>
      <c r="AR13">
        <v>541.78</v>
      </c>
      <c r="AS13">
        <v>451.75</v>
      </c>
      <c r="AT13">
        <v>532.42999999999995</v>
      </c>
      <c r="AU13">
        <v>398.1</v>
      </c>
      <c r="AV13">
        <v>630.23</v>
      </c>
      <c r="AW13">
        <v>611.51</v>
      </c>
      <c r="AX13">
        <v>530.70000000000005</v>
      </c>
      <c r="AY13">
        <v>525.23</v>
      </c>
      <c r="AZ13">
        <v>511.85</v>
      </c>
      <c r="BA13">
        <v>522.86</v>
      </c>
      <c r="BB13">
        <v>559.32000000000005</v>
      </c>
      <c r="BC13">
        <v>749.54</v>
      </c>
      <c r="BD13">
        <v>501.1</v>
      </c>
      <c r="BE13">
        <v>702.96</v>
      </c>
      <c r="BF13">
        <v>525.16999999999996</v>
      </c>
      <c r="BG13">
        <v>500.65</v>
      </c>
      <c r="BH13">
        <v>534.78</v>
      </c>
      <c r="BI13">
        <v>527.44000000000005</v>
      </c>
      <c r="BJ13">
        <v>492.65</v>
      </c>
      <c r="BK13">
        <v>490.63</v>
      </c>
      <c r="BL13">
        <v>796.9</v>
      </c>
      <c r="BM13">
        <v>836.13</v>
      </c>
      <c r="BN13">
        <v>594.38</v>
      </c>
      <c r="BO13">
        <v>452.33</v>
      </c>
      <c r="BP13">
        <v>499.23</v>
      </c>
      <c r="BQ13">
        <v>521.66999999999996</v>
      </c>
      <c r="BR13">
        <v>663</v>
      </c>
      <c r="BS13">
        <v>513.94000000000005</v>
      </c>
      <c r="BT13">
        <v>526.1</v>
      </c>
      <c r="BU13">
        <v>448.1</v>
      </c>
      <c r="BV13">
        <v>698.35</v>
      </c>
      <c r="BW13">
        <v>740.78</v>
      </c>
      <c r="BX13">
        <v>736.3</v>
      </c>
      <c r="BY13">
        <v>556.78</v>
      </c>
      <c r="BZ13">
        <v>439.77</v>
      </c>
      <c r="CA13">
        <v>742.99</v>
      </c>
      <c r="CB13">
        <v>470.46</v>
      </c>
      <c r="CC13">
        <v>465.13</v>
      </c>
      <c r="CD13">
        <v>512.95000000000005</v>
      </c>
      <c r="CE13">
        <v>480.61</v>
      </c>
      <c r="CF13">
        <v>626.45000000000005</v>
      </c>
      <c r="CG13">
        <v>508.65</v>
      </c>
      <c r="CH13">
        <v>500.22</v>
      </c>
      <c r="CI13">
        <v>617.5</v>
      </c>
      <c r="CJ13">
        <v>559.41</v>
      </c>
      <c r="CK13">
        <v>509.82</v>
      </c>
      <c r="CL13">
        <v>618.07000000000005</v>
      </c>
      <c r="CM13">
        <v>601.53</v>
      </c>
      <c r="CN13">
        <v>492.33</v>
      </c>
      <c r="CO13">
        <v>430.55</v>
      </c>
      <c r="CP13">
        <v>547.37</v>
      </c>
      <c r="CQ13">
        <v>482.91</v>
      </c>
      <c r="CR13">
        <v>479.39</v>
      </c>
      <c r="CS13">
        <v>498.57</v>
      </c>
      <c r="CT13">
        <v>814.66</v>
      </c>
      <c r="CU13">
        <v>733.45</v>
      </c>
      <c r="CV13">
        <v>534.04</v>
      </c>
      <c r="CW13">
        <v>735.86</v>
      </c>
      <c r="CX13">
        <v>501.12</v>
      </c>
      <c r="CY13">
        <v>849.2</v>
      </c>
      <c r="CZ13">
        <v>486.1</v>
      </c>
      <c r="DA13">
        <v>465.05</v>
      </c>
      <c r="DB13">
        <v>530.91</v>
      </c>
      <c r="DC13">
        <v>453.73</v>
      </c>
      <c r="DD13">
        <v>523.45000000000005</v>
      </c>
      <c r="DE13">
        <v>522.29</v>
      </c>
      <c r="DF13">
        <v>553.24</v>
      </c>
      <c r="DG13">
        <v>501.3</v>
      </c>
      <c r="DH13">
        <v>820.32</v>
      </c>
      <c r="DI13">
        <v>526.91999999999996</v>
      </c>
      <c r="DJ13">
        <v>487.65</v>
      </c>
      <c r="DK13">
        <v>508.51</v>
      </c>
      <c r="DL13">
        <v>627.95000000000005</v>
      </c>
      <c r="DM13">
        <v>650.25</v>
      </c>
      <c r="DN13">
        <v>463.8</v>
      </c>
      <c r="DO13">
        <v>514.91</v>
      </c>
      <c r="DP13">
        <v>510.31</v>
      </c>
      <c r="DQ13">
        <v>452.52</v>
      </c>
      <c r="DR13">
        <v>439.65</v>
      </c>
      <c r="DS13">
        <v>499.25</v>
      </c>
      <c r="DT13">
        <v>468.45</v>
      </c>
      <c r="DU13">
        <v>808.95</v>
      </c>
      <c r="DV13">
        <v>448.37</v>
      </c>
      <c r="DW13">
        <v>514.15</v>
      </c>
      <c r="DX13">
        <v>465.85</v>
      </c>
      <c r="DY13">
        <v>426.46</v>
      </c>
      <c r="DZ13">
        <v>516.17999999999995</v>
      </c>
      <c r="EA13">
        <v>640.55999999999995</v>
      </c>
      <c r="EB13">
        <v>489.95</v>
      </c>
      <c r="EC13">
        <v>544.73</v>
      </c>
      <c r="ED13">
        <v>495.77</v>
      </c>
      <c r="EE13">
        <v>502.49</v>
      </c>
      <c r="EF13">
        <v>484.5</v>
      </c>
      <c r="EG13">
        <v>542.88</v>
      </c>
      <c r="EH13">
        <v>515.67999999999995</v>
      </c>
      <c r="EI13">
        <v>520.5</v>
      </c>
      <c r="EJ13">
        <v>698.5</v>
      </c>
      <c r="EK13">
        <v>437.28</v>
      </c>
      <c r="EL13">
        <v>608.88</v>
      </c>
      <c r="EM13">
        <v>756.98</v>
      </c>
      <c r="EN13">
        <v>454.33</v>
      </c>
      <c r="EO13">
        <v>782.21</v>
      </c>
      <c r="EP13">
        <v>432.59</v>
      </c>
      <c r="EQ13">
        <v>522.65</v>
      </c>
      <c r="ER13">
        <v>437.49</v>
      </c>
      <c r="ES13">
        <v>634.35</v>
      </c>
      <c r="ET13">
        <v>774.12</v>
      </c>
      <c r="EU13">
        <v>493.55</v>
      </c>
      <c r="EV13">
        <v>511.68</v>
      </c>
      <c r="EW13">
        <v>476.12</v>
      </c>
      <c r="EX13">
        <v>509.08</v>
      </c>
      <c r="EY13">
        <v>638.41999999999996</v>
      </c>
      <c r="EZ13">
        <v>501.4</v>
      </c>
      <c r="FA13">
        <v>533.95000000000005</v>
      </c>
      <c r="FB13">
        <v>501.55</v>
      </c>
      <c r="FC13">
        <v>592.75</v>
      </c>
      <c r="FD13">
        <v>568.35</v>
      </c>
      <c r="FE13">
        <v>458.84</v>
      </c>
      <c r="FF13">
        <v>474.45</v>
      </c>
      <c r="FG13">
        <v>499.18</v>
      </c>
      <c r="FH13">
        <v>456.03</v>
      </c>
      <c r="FI13">
        <v>497.7</v>
      </c>
      <c r="FJ13">
        <v>537.44000000000005</v>
      </c>
      <c r="FK13">
        <v>616.58000000000004</v>
      </c>
      <c r="FL13">
        <v>636.27</v>
      </c>
      <c r="FM13">
        <v>524.86</v>
      </c>
      <c r="FN13">
        <v>503.83</v>
      </c>
      <c r="FO13">
        <v>773.53</v>
      </c>
      <c r="FP13">
        <v>506.51</v>
      </c>
      <c r="FQ13">
        <v>540.4</v>
      </c>
      <c r="FR13">
        <v>503.56</v>
      </c>
      <c r="FS13">
        <v>511.83</v>
      </c>
      <c r="FT13">
        <v>478.35</v>
      </c>
      <c r="FU13">
        <v>549.39</v>
      </c>
      <c r="FV13">
        <v>477.38</v>
      </c>
      <c r="FW13">
        <v>615.72</v>
      </c>
      <c r="FX13">
        <v>504.53</v>
      </c>
      <c r="FY13">
        <v>665.07</v>
      </c>
      <c r="FZ13">
        <v>508.45</v>
      </c>
      <c r="GA13">
        <v>519</v>
      </c>
      <c r="GB13">
        <v>474.53</v>
      </c>
      <c r="GC13">
        <v>783.47</v>
      </c>
      <c r="GD13">
        <v>478.86</v>
      </c>
      <c r="GE13">
        <v>496.04</v>
      </c>
      <c r="GF13">
        <v>746.56</v>
      </c>
      <c r="GG13">
        <v>752.21</v>
      </c>
      <c r="GH13">
        <v>654.39</v>
      </c>
      <c r="GI13">
        <v>460.62</v>
      </c>
      <c r="GJ13">
        <v>655.09</v>
      </c>
      <c r="GK13">
        <v>554.11</v>
      </c>
      <c r="GL13">
        <v>496.38</v>
      </c>
      <c r="GM13">
        <v>602.73</v>
      </c>
      <c r="GN13">
        <v>501.28</v>
      </c>
      <c r="GO13">
        <v>433.35</v>
      </c>
      <c r="GP13">
        <v>464.23</v>
      </c>
      <c r="GQ13">
        <v>512.84</v>
      </c>
      <c r="GR13">
        <v>653.28</v>
      </c>
      <c r="GS13">
        <v>603.34</v>
      </c>
      <c r="GT13">
        <v>488.33</v>
      </c>
      <c r="GU13">
        <v>460.41</v>
      </c>
      <c r="GV13">
        <v>567.05999999999995</v>
      </c>
      <c r="GW13">
        <v>432.72</v>
      </c>
      <c r="GX13">
        <v>521.07000000000005</v>
      </c>
      <c r="GY13">
        <v>567.79</v>
      </c>
      <c r="GZ13">
        <v>704.53</v>
      </c>
      <c r="HA13">
        <v>499.81</v>
      </c>
      <c r="HB13">
        <v>497.57</v>
      </c>
      <c r="HC13">
        <v>824.95</v>
      </c>
      <c r="HD13">
        <v>451.72</v>
      </c>
      <c r="HE13">
        <v>450.83</v>
      </c>
      <c r="HF13">
        <v>497.51</v>
      </c>
      <c r="HG13">
        <v>496.97</v>
      </c>
      <c r="HH13">
        <v>559.1</v>
      </c>
      <c r="HI13">
        <v>676.66</v>
      </c>
      <c r="HJ13">
        <v>775.67</v>
      </c>
      <c r="HK13">
        <v>496.72</v>
      </c>
      <c r="HL13">
        <v>472.85</v>
      </c>
      <c r="HM13">
        <v>706.4</v>
      </c>
      <c r="HN13">
        <v>497.74</v>
      </c>
      <c r="HO13">
        <v>624.17999999999995</v>
      </c>
      <c r="HP13">
        <v>618.84</v>
      </c>
      <c r="HQ13">
        <v>547.5</v>
      </c>
      <c r="HR13">
        <v>458.61</v>
      </c>
      <c r="HS13">
        <v>457.45</v>
      </c>
      <c r="HT13">
        <v>758.65</v>
      </c>
      <c r="HU13">
        <v>528.33000000000004</v>
      </c>
      <c r="HV13">
        <v>706.79</v>
      </c>
      <c r="HW13">
        <v>494.94</v>
      </c>
      <c r="HX13">
        <v>504.84</v>
      </c>
      <c r="HY13">
        <v>692.73</v>
      </c>
      <c r="HZ13">
        <v>757.68</v>
      </c>
      <c r="IA13">
        <v>625.19000000000005</v>
      </c>
      <c r="IB13">
        <v>549.20000000000005</v>
      </c>
      <c r="IC13">
        <v>592.54</v>
      </c>
      <c r="ID13">
        <v>525.23</v>
      </c>
      <c r="IE13">
        <v>498.83</v>
      </c>
      <c r="IF13">
        <v>454.92</v>
      </c>
      <c r="IG13">
        <v>510.51</v>
      </c>
      <c r="IH13">
        <v>504.41</v>
      </c>
      <c r="II13">
        <v>514.84</v>
      </c>
      <c r="IJ13">
        <v>539.78</v>
      </c>
      <c r="IK13">
        <v>653.08000000000004</v>
      </c>
      <c r="IL13">
        <v>534.34</v>
      </c>
      <c r="IM13">
        <v>458.9</v>
      </c>
      <c r="IN13">
        <v>587.39</v>
      </c>
      <c r="IO13">
        <v>495.16</v>
      </c>
      <c r="IP13">
        <v>535.27</v>
      </c>
      <c r="IQ13">
        <v>525.76</v>
      </c>
      <c r="IR13">
        <v>437.89</v>
      </c>
      <c r="IS13">
        <v>492.83</v>
      </c>
      <c r="IT13">
        <v>492.71</v>
      </c>
      <c r="IU13">
        <v>498.19</v>
      </c>
      <c r="IV13">
        <v>494.73</v>
      </c>
      <c r="IW13">
        <v>500.76</v>
      </c>
      <c r="IX13">
        <v>719.25</v>
      </c>
      <c r="IY13">
        <v>541.63</v>
      </c>
      <c r="IZ13">
        <v>503.8</v>
      </c>
      <c r="JA13">
        <v>483.05</v>
      </c>
      <c r="JB13">
        <v>500.71</v>
      </c>
      <c r="JC13">
        <v>532.75</v>
      </c>
      <c r="JD13">
        <v>648</v>
      </c>
      <c r="JE13">
        <v>507</v>
      </c>
      <c r="JF13">
        <v>566.63</v>
      </c>
      <c r="JG13">
        <v>490.59</v>
      </c>
      <c r="JH13">
        <v>550.30999999999995</v>
      </c>
      <c r="JI13">
        <v>509.03</v>
      </c>
      <c r="JJ13">
        <v>512.17999999999995</v>
      </c>
      <c r="JK13">
        <v>667.8</v>
      </c>
      <c r="JL13">
        <v>498.41</v>
      </c>
      <c r="JM13">
        <v>431.62</v>
      </c>
      <c r="JN13">
        <v>493.77</v>
      </c>
      <c r="JO13">
        <v>559.76</v>
      </c>
      <c r="JP13">
        <v>790.75</v>
      </c>
      <c r="JQ13">
        <v>550.70000000000005</v>
      </c>
      <c r="JR13">
        <v>710.49</v>
      </c>
      <c r="JS13">
        <v>515.66999999999996</v>
      </c>
      <c r="JT13">
        <v>455.66</v>
      </c>
      <c r="JU13">
        <v>515.28</v>
      </c>
      <c r="JV13">
        <v>496.98</v>
      </c>
      <c r="JW13">
        <v>698.69</v>
      </c>
      <c r="JX13">
        <v>535.17999999999995</v>
      </c>
      <c r="JY13">
        <v>498.59</v>
      </c>
      <c r="JZ13">
        <v>474.96</v>
      </c>
      <c r="KA13">
        <v>519.28</v>
      </c>
      <c r="KB13">
        <v>531.42999999999995</v>
      </c>
      <c r="KC13">
        <v>422.09</v>
      </c>
      <c r="KD13">
        <v>494.28</v>
      </c>
      <c r="KE13">
        <v>496.53</v>
      </c>
      <c r="KF13">
        <v>723.55</v>
      </c>
      <c r="KG13">
        <v>677.49</v>
      </c>
      <c r="KH13">
        <v>578.17999999999995</v>
      </c>
      <c r="KI13">
        <v>550.39</v>
      </c>
      <c r="KJ13">
        <v>476.1</v>
      </c>
      <c r="KK13">
        <v>536.04</v>
      </c>
      <c r="KL13">
        <v>522.39</v>
      </c>
      <c r="KM13">
        <v>697.25</v>
      </c>
      <c r="KN13">
        <v>771.82</v>
      </c>
      <c r="KO13">
        <v>454.9</v>
      </c>
      <c r="KP13">
        <v>413.63</v>
      </c>
      <c r="KQ13">
        <v>498.13</v>
      </c>
      <c r="KR13">
        <v>498.84</v>
      </c>
      <c r="KS13">
        <v>489.48</v>
      </c>
      <c r="KT13">
        <v>623.79</v>
      </c>
      <c r="KU13">
        <v>539.84</v>
      </c>
      <c r="KV13">
        <v>683.35</v>
      </c>
      <c r="KW13">
        <v>536.55999999999995</v>
      </c>
      <c r="KX13">
        <v>682.18</v>
      </c>
      <c r="KY13">
        <v>825.38</v>
      </c>
      <c r="KZ13">
        <v>813.15</v>
      </c>
    </row>
    <row r="15" spans="1:312">
      <c r="A15" s="228"/>
      <c r="B15" s="228"/>
      <c r="C15" s="225" t="s">
        <v>372</v>
      </c>
      <c r="D15" s="225" t="s">
        <v>373</v>
      </c>
      <c r="E15" s="225" t="s">
        <v>374</v>
      </c>
      <c r="F15" s="225" t="s">
        <v>375</v>
      </c>
      <c r="G15" s="226" t="s">
        <v>376</v>
      </c>
      <c r="H15" s="225" t="s">
        <v>377</v>
      </c>
      <c r="I15" s="225" t="s">
        <v>378</v>
      </c>
      <c r="J15" s="219" t="s">
        <v>379</v>
      </c>
      <c r="K15" s="225" t="s">
        <v>380</v>
      </c>
      <c r="L15" s="225" t="s">
        <v>381</v>
      </c>
      <c r="M15" s="225" t="s">
        <v>382</v>
      </c>
      <c r="N15" s="225" t="s">
        <v>383</v>
      </c>
      <c r="O15" s="225" t="s">
        <v>384</v>
      </c>
      <c r="P15" s="220" t="s">
        <v>385</v>
      </c>
      <c r="Q15" s="225" t="s">
        <v>386</v>
      </c>
      <c r="R15" s="225" t="s">
        <v>387</v>
      </c>
      <c r="S15" s="225" t="s">
        <v>388</v>
      </c>
      <c r="T15" s="225" t="s">
        <v>389</v>
      </c>
      <c r="U15" s="225" t="s">
        <v>390</v>
      </c>
      <c r="V15" s="225" t="s">
        <v>391</v>
      </c>
      <c r="W15" s="225" t="s">
        <v>392</v>
      </c>
      <c r="X15" s="225" t="s">
        <v>393</v>
      </c>
      <c r="Y15" s="219" t="s">
        <v>394</v>
      </c>
      <c r="Z15" s="225" t="s">
        <v>395</v>
      </c>
      <c r="AA15" s="225" t="s">
        <v>396</v>
      </c>
      <c r="AB15" s="225" t="s">
        <v>397</v>
      </c>
      <c r="AC15" s="219" t="s">
        <v>398</v>
      </c>
      <c r="AD15" s="225" t="s">
        <v>399</v>
      </c>
      <c r="AE15" s="225" t="s">
        <v>400</v>
      </c>
      <c r="AF15" s="225" t="s">
        <v>401</v>
      </c>
      <c r="AG15" s="225" t="s">
        <v>402</v>
      </c>
      <c r="AH15" s="225" t="s">
        <v>403</v>
      </c>
      <c r="AI15" s="219" t="s">
        <v>404</v>
      </c>
      <c r="AJ15" s="225" t="s">
        <v>405</v>
      </c>
      <c r="AK15" s="219" t="s">
        <v>406</v>
      </c>
      <c r="AL15" s="225" t="s">
        <v>407</v>
      </c>
      <c r="AM15" s="225" t="s">
        <v>408</v>
      </c>
      <c r="AN15" s="225" t="s">
        <v>409</v>
      </c>
      <c r="AO15" s="225" t="s">
        <v>410</v>
      </c>
      <c r="AP15" s="225" t="s">
        <v>411</v>
      </c>
      <c r="AQ15" s="225" t="s">
        <v>412</v>
      </c>
      <c r="AR15" s="225" t="s">
        <v>413</v>
      </c>
      <c r="AS15" s="225" t="s">
        <v>414</v>
      </c>
      <c r="AT15" s="225" t="s">
        <v>415</v>
      </c>
      <c r="AU15" s="225" t="s">
        <v>416</v>
      </c>
      <c r="AV15" s="225" t="s">
        <v>417</v>
      </c>
      <c r="AW15" s="225" t="s">
        <v>418</v>
      </c>
      <c r="AX15" s="225" t="s">
        <v>419</v>
      </c>
      <c r="AY15" s="225" t="s">
        <v>420</v>
      </c>
      <c r="AZ15" s="219" t="s">
        <v>421</v>
      </c>
      <c r="BA15" s="225" t="s">
        <v>422</v>
      </c>
      <c r="BB15" s="225" t="s">
        <v>423</v>
      </c>
      <c r="BC15" s="225" t="s">
        <v>424</v>
      </c>
      <c r="BD15" s="225" t="s">
        <v>425</v>
      </c>
      <c r="BE15" s="225" t="s">
        <v>426</v>
      </c>
      <c r="BF15" s="225" t="s">
        <v>427</v>
      </c>
      <c r="BG15" s="225" t="s">
        <v>428</v>
      </c>
      <c r="BH15" s="227" t="s">
        <v>429</v>
      </c>
      <c r="BI15" s="227" t="s">
        <v>430</v>
      </c>
      <c r="BJ15" s="225" t="s">
        <v>431</v>
      </c>
      <c r="BK15" s="219" t="s">
        <v>432</v>
      </c>
      <c r="BL15" s="225" t="s">
        <v>433</v>
      </c>
      <c r="BM15" s="225" t="s">
        <v>434</v>
      </c>
      <c r="BN15" s="225" t="s">
        <v>435</v>
      </c>
      <c r="BO15" s="225" t="s">
        <v>436</v>
      </c>
      <c r="BP15" s="225" t="s">
        <v>437</v>
      </c>
      <c r="BQ15" s="227" t="s">
        <v>438</v>
      </c>
      <c r="BR15" s="225" t="s">
        <v>439</v>
      </c>
      <c r="BS15" s="225" t="s">
        <v>440</v>
      </c>
      <c r="BT15" s="225" t="s">
        <v>441</v>
      </c>
      <c r="BU15" s="225" t="s">
        <v>442</v>
      </c>
      <c r="BV15" s="225" t="s">
        <v>443</v>
      </c>
      <c r="BW15" s="225" t="s">
        <v>444</v>
      </c>
      <c r="BX15" s="225" t="s">
        <v>445</v>
      </c>
      <c r="BY15" s="225" t="s">
        <v>446</v>
      </c>
      <c r="BZ15" s="225" t="s">
        <v>447</v>
      </c>
      <c r="CA15" s="225" t="s">
        <v>448</v>
      </c>
      <c r="CB15" s="225" t="s">
        <v>449</v>
      </c>
      <c r="CC15" s="219" t="s">
        <v>450</v>
      </c>
      <c r="CD15" s="225" t="s">
        <v>451</v>
      </c>
      <c r="CE15" s="225" t="s">
        <v>452</v>
      </c>
      <c r="CF15" s="225" t="s">
        <v>453</v>
      </c>
      <c r="CG15" s="225" t="s">
        <v>454</v>
      </c>
      <c r="CH15" s="225" t="s">
        <v>455</v>
      </c>
      <c r="CI15" s="225" t="s">
        <v>456</v>
      </c>
      <c r="CJ15" s="225" t="s">
        <v>457</v>
      </c>
      <c r="CK15" s="225" t="s">
        <v>458</v>
      </c>
      <c r="CL15" s="225" t="s">
        <v>459</v>
      </c>
      <c r="CM15" s="225" t="s">
        <v>460</v>
      </c>
      <c r="CN15" s="225" t="s">
        <v>461</v>
      </c>
      <c r="CO15" s="225" t="s">
        <v>462</v>
      </c>
      <c r="CP15" s="225" t="s">
        <v>463</v>
      </c>
      <c r="CQ15" s="225" t="s">
        <v>464</v>
      </c>
      <c r="CR15" s="225" t="s">
        <v>465</v>
      </c>
      <c r="CS15" s="219" t="s">
        <v>466</v>
      </c>
      <c r="CT15" s="225" t="s">
        <v>467</v>
      </c>
      <c r="CU15" s="225" t="s">
        <v>468</v>
      </c>
      <c r="CV15" s="225" t="s">
        <v>469</v>
      </c>
      <c r="CW15" s="225" t="s">
        <v>470</v>
      </c>
      <c r="CX15" s="225" t="s">
        <v>471</v>
      </c>
      <c r="CY15" s="225" t="s">
        <v>472</v>
      </c>
      <c r="CZ15" s="225" t="s">
        <v>473</v>
      </c>
      <c r="DA15" s="225" t="s">
        <v>41</v>
      </c>
      <c r="DB15" s="225" t="s">
        <v>474</v>
      </c>
      <c r="DC15" s="225" t="s">
        <v>475</v>
      </c>
      <c r="DD15" s="225" t="s">
        <v>476</v>
      </c>
      <c r="DE15" s="225" t="s">
        <v>477</v>
      </c>
      <c r="DF15" s="225" t="s">
        <v>478</v>
      </c>
      <c r="DG15" s="225" t="s">
        <v>479</v>
      </c>
      <c r="DH15" s="225" t="s">
        <v>480</v>
      </c>
      <c r="DI15" s="225" t="s">
        <v>481</v>
      </c>
      <c r="DJ15" s="225" t="s">
        <v>482</v>
      </c>
      <c r="DK15" s="225" t="s">
        <v>483</v>
      </c>
      <c r="DL15" s="225" t="s">
        <v>484</v>
      </c>
      <c r="DM15" s="225" t="s">
        <v>485</v>
      </c>
      <c r="DN15" s="225" t="s">
        <v>486</v>
      </c>
      <c r="DO15" s="225" t="s">
        <v>487</v>
      </c>
      <c r="DP15" s="225" t="s">
        <v>488</v>
      </c>
      <c r="DQ15" s="225" t="s">
        <v>489</v>
      </c>
      <c r="DR15" s="219" t="s">
        <v>490</v>
      </c>
      <c r="DS15" s="225" t="s">
        <v>491</v>
      </c>
      <c r="DT15" s="225" t="s">
        <v>492</v>
      </c>
      <c r="DU15" s="225" t="s">
        <v>493</v>
      </c>
      <c r="DV15" s="225" t="s">
        <v>494</v>
      </c>
      <c r="DW15" s="225" t="s">
        <v>495</v>
      </c>
      <c r="DX15" s="225" t="s">
        <v>496</v>
      </c>
      <c r="DY15" s="225" t="s">
        <v>497</v>
      </c>
      <c r="DZ15" s="225" t="s">
        <v>498</v>
      </c>
      <c r="EA15" s="225" t="s">
        <v>499</v>
      </c>
      <c r="EB15" s="225" t="s">
        <v>500</v>
      </c>
      <c r="EC15" s="225" t="s">
        <v>501</v>
      </c>
      <c r="ED15" s="225" t="s">
        <v>502</v>
      </c>
      <c r="EE15" s="225" t="s">
        <v>503</v>
      </c>
      <c r="EF15" s="225" t="s">
        <v>504</v>
      </c>
      <c r="EG15" s="225" t="s">
        <v>505</v>
      </c>
      <c r="EH15" s="225" t="s">
        <v>506</v>
      </c>
      <c r="EI15" s="225" t="s">
        <v>507</v>
      </c>
      <c r="EJ15" s="225" t="s">
        <v>508</v>
      </c>
      <c r="EK15" s="225" t="s">
        <v>509</v>
      </c>
      <c r="EL15" s="225" t="s">
        <v>510</v>
      </c>
      <c r="EM15" s="225" t="s">
        <v>511</v>
      </c>
      <c r="EN15" s="225" t="s">
        <v>512</v>
      </c>
      <c r="EO15" s="225" t="s">
        <v>513</v>
      </c>
      <c r="EP15" s="225" t="s">
        <v>514</v>
      </c>
      <c r="EQ15" s="225" t="s">
        <v>515</v>
      </c>
      <c r="ER15" s="225" t="s">
        <v>516</v>
      </c>
      <c r="ES15" s="225" t="s">
        <v>517</v>
      </c>
      <c r="ET15" s="225" t="s">
        <v>518</v>
      </c>
      <c r="EU15" s="225" t="s">
        <v>519</v>
      </c>
      <c r="EV15" s="225" t="s">
        <v>520</v>
      </c>
      <c r="EW15" s="225" t="s">
        <v>521</v>
      </c>
      <c r="EX15" s="225" t="s">
        <v>522</v>
      </c>
      <c r="EY15" s="225" t="s">
        <v>523</v>
      </c>
      <c r="EZ15" s="225" t="s">
        <v>524</v>
      </c>
      <c r="FA15" s="227" t="s">
        <v>525</v>
      </c>
      <c r="FB15" s="225" t="s">
        <v>526</v>
      </c>
      <c r="FC15" s="225" t="s">
        <v>527</v>
      </c>
      <c r="FD15" s="225" t="s">
        <v>528</v>
      </c>
      <c r="FE15" s="225" t="s">
        <v>529</v>
      </c>
      <c r="FF15" s="219" t="s">
        <v>530</v>
      </c>
      <c r="FG15" s="225" t="s">
        <v>531</v>
      </c>
      <c r="FH15" s="225" t="s">
        <v>532</v>
      </c>
      <c r="FI15" s="225" t="s">
        <v>533</v>
      </c>
      <c r="FJ15" s="225" t="s">
        <v>534</v>
      </c>
      <c r="FK15" s="225" t="s">
        <v>535</v>
      </c>
      <c r="FL15" s="225" t="s">
        <v>536</v>
      </c>
      <c r="FM15" s="225" t="s">
        <v>537</v>
      </c>
      <c r="FN15" s="225" t="s">
        <v>538</v>
      </c>
      <c r="FO15" s="225" t="s">
        <v>539</v>
      </c>
      <c r="FP15" s="219" t="s">
        <v>540</v>
      </c>
      <c r="FQ15" s="225" t="s">
        <v>541</v>
      </c>
      <c r="FR15" s="225" t="s">
        <v>542</v>
      </c>
      <c r="FS15" s="225" t="s">
        <v>543</v>
      </c>
      <c r="FT15" s="225" t="s">
        <v>544</v>
      </c>
      <c r="FU15" s="225" t="s">
        <v>545</v>
      </c>
      <c r="FV15" s="220" t="s">
        <v>546</v>
      </c>
      <c r="FW15" s="225" t="s">
        <v>547</v>
      </c>
      <c r="FX15" s="225" t="s">
        <v>548</v>
      </c>
      <c r="FY15" s="225" t="s">
        <v>549</v>
      </c>
      <c r="FZ15" s="225" t="s">
        <v>550</v>
      </c>
      <c r="GA15" s="225" t="s">
        <v>551</v>
      </c>
      <c r="GB15" s="225" t="s">
        <v>552</v>
      </c>
      <c r="GC15" s="225" t="s">
        <v>553</v>
      </c>
      <c r="GD15" s="225" t="s">
        <v>554</v>
      </c>
      <c r="GE15" s="227" t="s">
        <v>555</v>
      </c>
      <c r="GF15" s="225" t="s">
        <v>556</v>
      </c>
      <c r="GG15" s="225" t="s">
        <v>557</v>
      </c>
      <c r="GH15" s="225" t="s">
        <v>558</v>
      </c>
      <c r="GI15" s="225" t="s">
        <v>559</v>
      </c>
      <c r="GJ15" s="225" t="s">
        <v>560</v>
      </c>
      <c r="GK15" s="225" t="s">
        <v>561</v>
      </c>
      <c r="GL15" s="225" t="s">
        <v>562</v>
      </c>
      <c r="GM15" s="225" t="s">
        <v>563</v>
      </c>
      <c r="GN15" s="225" t="s">
        <v>564</v>
      </c>
      <c r="GO15" s="225" t="s">
        <v>565</v>
      </c>
      <c r="GP15" s="225" t="s">
        <v>566</v>
      </c>
      <c r="GQ15" s="225" t="s">
        <v>567</v>
      </c>
      <c r="GR15" s="225" t="s">
        <v>568</v>
      </c>
      <c r="GS15" s="225" t="s">
        <v>569</v>
      </c>
      <c r="GT15" s="219" t="s">
        <v>570</v>
      </c>
      <c r="GU15" s="225" t="s">
        <v>571</v>
      </c>
      <c r="GV15" s="225" t="s">
        <v>572</v>
      </c>
      <c r="GW15" s="219" t="s">
        <v>573</v>
      </c>
      <c r="GX15" s="225" t="s">
        <v>574</v>
      </c>
      <c r="GY15" s="225" t="s">
        <v>575</v>
      </c>
      <c r="GZ15" s="225" t="s">
        <v>576</v>
      </c>
      <c r="HA15" s="225" t="s">
        <v>577</v>
      </c>
      <c r="HB15" s="225" t="s">
        <v>578</v>
      </c>
      <c r="HC15" s="225" t="s">
        <v>579</v>
      </c>
      <c r="HD15" s="225" t="s">
        <v>580</v>
      </c>
      <c r="HE15" s="225" t="s">
        <v>581</v>
      </c>
      <c r="HF15" s="225" t="s">
        <v>582</v>
      </c>
      <c r="HG15" s="225" t="s">
        <v>583</v>
      </c>
      <c r="HH15" s="225" t="s">
        <v>584</v>
      </c>
      <c r="HI15" s="225" t="s">
        <v>585</v>
      </c>
      <c r="HJ15" s="225" t="s">
        <v>586</v>
      </c>
      <c r="HK15" s="225" t="s">
        <v>587</v>
      </c>
      <c r="HL15" s="225" t="s">
        <v>588</v>
      </c>
      <c r="HM15" s="225" t="s">
        <v>589</v>
      </c>
      <c r="HN15" s="225" t="s">
        <v>590</v>
      </c>
      <c r="HO15" s="225" t="s">
        <v>591</v>
      </c>
      <c r="HP15" s="225" t="s">
        <v>592</v>
      </c>
      <c r="HQ15" s="225" t="s">
        <v>593</v>
      </c>
      <c r="HR15" s="225" t="s">
        <v>594</v>
      </c>
      <c r="HS15" s="225" t="s">
        <v>595</v>
      </c>
      <c r="HT15" s="225" t="s">
        <v>596</v>
      </c>
      <c r="HU15" s="225" t="s">
        <v>597</v>
      </c>
      <c r="HV15" s="225" t="s">
        <v>598</v>
      </c>
      <c r="HW15" s="225" t="s">
        <v>599</v>
      </c>
      <c r="HX15" s="225" t="s">
        <v>600</v>
      </c>
      <c r="HY15" s="225" t="s">
        <v>601</v>
      </c>
      <c r="HZ15" s="225" t="s">
        <v>602</v>
      </c>
      <c r="IA15" s="225" t="s">
        <v>603</v>
      </c>
      <c r="IB15" s="225" t="s">
        <v>604</v>
      </c>
      <c r="IC15" s="225" t="s">
        <v>605</v>
      </c>
      <c r="ID15" s="225" t="s">
        <v>606</v>
      </c>
      <c r="IE15" s="225" t="s">
        <v>607</v>
      </c>
      <c r="IF15" s="225" t="s">
        <v>608</v>
      </c>
      <c r="IG15" s="225" t="s">
        <v>609</v>
      </c>
      <c r="IH15" s="225" t="s">
        <v>610</v>
      </c>
      <c r="II15" s="225" t="s">
        <v>611</v>
      </c>
      <c r="IJ15" s="225" t="s">
        <v>612</v>
      </c>
      <c r="IK15" s="225" t="s">
        <v>613</v>
      </c>
      <c r="IL15" s="225" t="s">
        <v>614</v>
      </c>
      <c r="IM15" s="225" t="s">
        <v>615</v>
      </c>
      <c r="IN15" s="225" t="s">
        <v>616</v>
      </c>
      <c r="IO15" s="225" t="s">
        <v>617</v>
      </c>
      <c r="IP15" s="225" t="s">
        <v>618</v>
      </c>
      <c r="IQ15" s="225" t="s">
        <v>619</v>
      </c>
      <c r="IR15" s="225" t="s">
        <v>620</v>
      </c>
      <c r="IS15" s="225" t="s">
        <v>621</v>
      </c>
      <c r="IT15" s="225" t="s">
        <v>622</v>
      </c>
      <c r="IU15" s="219" t="s">
        <v>623</v>
      </c>
      <c r="IV15" s="225" t="s">
        <v>624</v>
      </c>
      <c r="IW15" s="225" t="s">
        <v>625</v>
      </c>
      <c r="IX15" s="225" t="s">
        <v>626</v>
      </c>
      <c r="IY15" s="225" t="s">
        <v>627</v>
      </c>
      <c r="IZ15" s="225" t="s">
        <v>628</v>
      </c>
      <c r="JA15" s="225" t="s">
        <v>629</v>
      </c>
      <c r="JB15" s="225" t="s">
        <v>630</v>
      </c>
      <c r="JC15" s="225" t="s">
        <v>631</v>
      </c>
      <c r="JD15" s="225" t="s">
        <v>632</v>
      </c>
      <c r="JE15" s="225" t="s">
        <v>633</v>
      </c>
      <c r="JF15" s="225" t="s">
        <v>634</v>
      </c>
      <c r="JG15" s="225" t="s">
        <v>635</v>
      </c>
      <c r="JH15" s="225" t="s">
        <v>636</v>
      </c>
      <c r="JI15" s="225" t="s">
        <v>637</v>
      </c>
      <c r="JJ15" s="225" t="s">
        <v>638</v>
      </c>
      <c r="JK15" s="225" t="s">
        <v>639</v>
      </c>
      <c r="JL15" s="225" t="s">
        <v>640</v>
      </c>
      <c r="JM15" s="225" t="s">
        <v>641</v>
      </c>
      <c r="JN15" s="227" t="s">
        <v>642</v>
      </c>
      <c r="JO15" s="225" t="s">
        <v>643</v>
      </c>
      <c r="JP15" s="225" t="s">
        <v>644</v>
      </c>
      <c r="JQ15" s="225" t="s">
        <v>645</v>
      </c>
      <c r="JR15" s="225" t="s">
        <v>646</v>
      </c>
      <c r="JS15" s="225" t="s">
        <v>647</v>
      </c>
      <c r="JT15" s="225" t="s">
        <v>648</v>
      </c>
      <c r="JU15" s="225" t="s">
        <v>649</v>
      </c>
      <c r="JV15" s="225" t="s">
        <v>650</v>
      </c>
      <c r="JW15" s="225" t="s">
        <v>651</v>
      </c>
      <c r="JX15" s="225" t="s">
        <v>652</v>
      </c>
      <c r="JY15" s="219" t="s">
        <v>653</v>
      </c>
      <c r="JZ15" s="225" t="s">
        <v>654</v>
      </c>
      <c r="KA15" s="225" t="s">
        <v>655</v>
      </c>
      <c r="KB15" s="225" t="s">
        <v>656</v>
      </c>
      <c r="KC15" s="225" t="s">
        <v>657</v>
      </c>
      <c r="KD15" s="219" t="s">
        <v>658</v>
      </c>
      <c r="KE15" s="225" t="s">
        <v>659</v>
      </c>
      <c r="KF15" s="225" t="s">
        <v>660</v>
      </c>
      <c r="KG15" s="225" t="s">
        <v>661</v>
      </c>
      <c r="KH15" s="225" t="s">
        <v>662</v>
      </c>
      <c r="KI15" s="225" t="s">
        <v>663</v>
      </c>
      <c r="KJ15" s="227" t="s">
        <v>664</v>
      </c>
      <c r="KK15" s="225" t="s">
        <v>665</v>
      </c>
      <c r="KL15" s="225" t="s">
        <v>666</v>
      </c>
      <c r="KM15" s="225" t="s">
        <v>667</v>
      </c>
      <c r="KN15" s="225" t="s">
        <v>668</v>
      </c>
      <c r="KO15" s="225" t="s">
        <v>669</v>
      </c>
      <c r="KP15" s="225" t="s">
        <v>670</v>
      </c>
      <c r="KQ15" s="225" t="s">
        <v>671</v>
      </c>
      <c r="KR15" s="225" t="s">
        <v>672</v>
      </c>
      <c r="KS15" s="225" t="s">
        <v>673</v>
      </c>
      <c r="KT15" s="225" t="s">
        <v>674</v>
      </c>
      <c r="KU15" s="219" t="s">
        <v>675</v>
      </c>
      <c r="KV15" s="225" t="s">
        <v>676</v>
      </c>
      <c r="KW15" s="225" t="s">
        <v>677</v>
      </c>
      <c r="KX15" s="225" t="s">
        <v>678</v>
      </c>
      <c r="KY15" s="225" t="s">
        <v>679</v>
      </c>
      <c r="KZ15" s="225" t="s">
        <v>680</v>
      </c>
    </row>
    <row r="16" spans="1:312">
      <c r="A16">
        <v>2015</v>
      </c>
      <c r="B16">
        <v>1</v>
      </c>
    </row>
    <row r="17" spans="1:316">
      <c r="A17">
        <v>2015</v>
      </c>
      <c r="B17">
        <v>2</v>
      </c>
    </row>
    <row r="18" spans="1:316">
      <c r="A18">
        <v>2015</v>
      </c>
      <c r="B18">
        <v>3</v>
      </c>
      <c r="LD18" t="s">
        <v>681</v>
      </c>
    </row>
    <row r="19" spans="1:316">
      <c r="A19">
        <v>2015</v>
      </c>
      <c r="B19">
        <v>4</v>
      </c>
    </row>
    <row r="20" spans="1:316">
      <c r="A20">
        <v>2015</v>
      </c>
      <c r="B20">
        <v>5</v>
      </c>
    </row>
    <row r="21" spans="1:316">
      <c r="A21">
        <v>2015</v>
      </c>
      <c r="B21">
        <v>6</v>
      </c>
    </row>
    <row r="22" spans="1:316">
      <c r="A22">
        <v>2015</v>
      </c>
      <c r="B22">
        <v>7</v>
      </c>
    </row>
    <row r="23" spans="1:316">
      <c r="A23">
        <v>2015</v>
      </c>
      <c r="B23">
        <v>8</v>
      </c>
    </row>
    <row r="24" spans="1:316">
      <c r="A24">
        <v>2015</v>
      </c>
      <c r="B24">
        <v>9</v>
      </c>
    </row>
    <row r="25" spans="1:316">
      <c r="A25">
        <v>2015</v>
      </c>
      <c r="B25">
        <v>10</v>
      </c>
    </row>
    <row r="26" spans="1:316">
      <c r="A26">
        <v>2015</v>
      </c>
      <c r="B26">
        <v>11</v>
      </c>
    </row>
    <row r="27" spans="1:316">
      <c r="A27">
        <v>2015</v>
      </c>
      <c r="B27">
        <v>12</v>
      </c>
    </row>
    <row r="28" spans="1:316">
      <c r="A28">
        <v>2016</v>
      </c>
      <c r="B28">
        <v>1</v>
      </c>
    </row>
    <row r="29" spans="1:316">
      <c r="A29">
        <v>2016</v>
      </c>
      <c r="B29">
        <v>2</v>
      </c>
    </row>
    <row r="30" spans="1:316">
      <c r="A30">
        <v>2016</v>
      </c>
      <c r="B30">
        <v>3</v>
      </c>
    </row>
    <row r="31" spans="1:316">
      <c r="A31">
        <v>2016</v>
      </c>
      <c r="B31">
        <v>4</v>
      </c>
    </row>
    <row r="32" spans="1:316">
      <c r="A32">
        <v>2016</v>
      </c>
      <c r="B32">
        <v>5</v>
      </c>
    </row>
    <row r="33" spans="1:2">
      <c r="A33">
        <v>2016</v>
      </c>
      <c r="B33">
        <v>6</v>
      </c>
    </row>
    <row r="34" spans="1:2">
      <c r="A34">
        <v>2016</v>
      </c>
      <c r="B34">
        <v>7</v>
      </c>
    </row>
    <row r="35" spans="1:2">
      <c r="A35">
        <v>2016</v>
      </c>
      <c r="B35">
        <v>8</v>
      </c>
    </row>
    <row r="36" spans="1:2">
      <c r="A36">
        <v>2016</v>
      </c>
      <c r="B36">
        <v>9</v>
      </c>
    </row>
    <row r="37" spans="1:2">
      <c r="A37">
        <v>2016</v>
      </c>
      <c r="B37">
        <v>10</v>
      </c>
    </row>
    <row r="38" spans="1:2">
      <c r="A38">
        <v>2016</v>
      </c>
      <c r="B38">
        <v>11</v>
      </c>
    </row>
    <row r="39" spans="1:2">
      <c r="A39">
        <v>2016</v>
      </c>
      <c r="B39">
        <v>12</v>
      </c>
    </row>
    <row r="40" spans="1:2">
      <c r="A40">
        <v>2017</v>
      </c>
      <c r="B40">
        <v>1</v>
      </c>
    </row>
    <row r="41" spans="1:2">
      <c r="A41">
        <v>2017</v>
      </c>
      <c r="B41">
        <v>2</v>
      </c>
    </row>
    <row r="42" spans="1:2">
      <c r="A42">
        <v>2017</v>
      </c>
      <c r="B42">
        <v>3</v>
      </c>
    </row>
    <row r="43" spans="1:2">
      <c r="A43">
        <v>2017</v>
      </c>
      <c r="B43">
        <v>4</v>
      </c>
    </row>
    <row r="44" spans="1:2">
      <c r="A44">
        <v>2017</v>
      </c>
      <c r="B44">
        <v>5</v>
      </c>
    </row>
    <row r="45" spans="1:2">
      <c r="A45">
        <v>2017</v>
      </c>
      <c r="B45">
        <v>6</v>
      </c>
    </row>
    <row r="46" spans="1:2">
      <c r="A46">
        <v>2017</v>
      </c>
      <c r="B46">
        <v>7</v>
      </c>
    </row>
    <row r="47" spans="1:2">
      <c r="A47">
        <v>2017</v>
      </c>
      <c r="B47">
        <v>8</v>
      </c>
    </row>
    <row r="48" spans="1:2">
      <c r="A48">
        <v>2017</v>
      </c>
      <c r="B48">
        <v>9</v>
      </c>
    </row>
    <row r="49" spans="1:312">
      <c r="A49">
        <v>2017</v>
      </c>
      <c r="B49">
        <v>10</v>
      </c>
    </row>
    <row r="50" spans="1:312">
      <c r="A50">
        <v>2017</v>
      </c>
      <c r="B50">
        <v>11</v>
      </c>
    </row>
    <row r="51" spans="1:312">
      <c r="A51">
        <v>2017</v>
      </c>
      <c r="B51">
        <v>12</v>
      </c>
    </row>
    <row r="52" spans="1:312">
      <c r="A52" s="229">
        <v>2018</v>
      </c>
      <c r="B52" s="229">
        <v>1</v>
      </c>
      <c r="C52" s="229">
        <v>921.22</v>
      </c>
      <c r="D52" s="229">
        <v>538.34</v>
      </c>
      <c r="E52" s="229">
        <v>510.87</v>
      </c>
      <c r="F52" s="229">
        <v>517.17999999999995</v>
      </c>
      <c r="G52" s="100">
        <v>550.04</v>
      </c>
      <c r="H52" s="229">
        <v>565.85</v>
      </c>
      <c r="I52" s="229">
        <v>924.23</v>
      </c>
      <c r="J52" s="229">
        <v>443.85</v>
      </c>
      <c r="K52" s="229">
        <v>880.05</v>
      </c>
      <c r="L52" s="229">
        <v>582.98</v>
      </c>
      <c r="M52" s="229">
        <v>548.03</v>
      </c>
      <c r="N52" s="229">
        <v>619.33000000000004</v>
      </c>
      <c r="O52" s="229">
        <v>549.14</v>
      </c>
      <c r="P52" s="229">
        <v>675.93</v>
      </c>
      <c r="Q52" s="229">
        <v>771.96</v>
      </c>
      <c r="R52" s="229">
        <v>462.2</v>
      </c>
      <c r="S52" s="229">
        <v>880</v>
      </c>
      <c r="T52" s="229">
        <v>513.28</v>
      </c>
      <c r="U52" s="229">
        <v>697</v>
      </c>
      <c r="V52" s="229">
        <v>476.94</v>
      </c>
      <c r="W52" s="229">
        <v>639.33000000000004</v>
      </c>
      <c r="X52" s="229">
        <v>527.1</v>
      </c>
      <c r="Y52" s="229">
        <v>546.41999999999996</v>
      </c>
      <c r="Z52" s="229">
        <v>480.1</v>
      </c>
      <c r="AA52" s="229">
        <v>463.81</v>
      </c>
      <c r="AB52" s="229">
        <v>788.3</v>
      </c>
      <c r="AC52" s="229">
        <v>553.59</v>
      </c>
      <c r="AD52" s="229">
        <v>466.66</v>
      </c>
      <c r="AE52" s="229">
        <v>619.11</v>
      </c>
      <c r="AF52" s="229">
        <v>535.20000000000005</v>
      </c>
      <c r="AG52" s="229">
        <v>566.83000000000004</v>
      </c>
      <c r="AH52" s="229">
        <v>716.89</v>
      </c>
      <c r="AI52" s="229">
        <v>657.51</v>
      </c>
      <c r="AJ52" s="229">
        <v>807.53</v>
      </c>
      <c r="AK52" s="229">
        <v>546.19000000000005</v>
      </c>
      <c r="AL52" s="229">
        <v>717.29</v>
      </c>
      <c r="AM52" s="229">
        <v>550.89</v>
      </c>
      <c r="AN52" s="229">
        <v>513.13</v>
      </c>
      <c r="AO52" s="229">
        <v>571.54</v>
      </c>
      <c r="AP52" s="229">
        <v>559.6</v>
      </c>
      <c r="AQ52" s="229">
        <v>460.31</v>
      </c>
      <c r="AR52" s="229">
        <v>620.86</v>
      </c>
      <c r="AS52" s="229">
        <v>461.4</v>
      </c>
      <c r="AT52" s="229">
        <v>540.73</v>
      </c>
      <c r="AU52" s="229">
        <v>420.43</v>
      </c>
      <c r="AV52" s="229">
        <v>640.27</v>
      </c>
      <c r="AW52" s="229">
        <v>600.79</v>
      </c>
      <c r="AX52" s="229">
        <v>588.63</v>
      </c>
      <c r="AY52" s="229">
        <v>537.97</v>
      </c>
      <c r="AZ52" s="229">
        <v>560.97</v>
      </c>
      <c r="BA52" s="229">
        <v>557.29</v>
      </c>
      <c r="BB52" s="229">
        <v>574.41</v>
      </c>
      <c r="BC52" s="229">
        <v>797.82</v>
      </c>
      <c r="BD52" s="229">
        <v>524.48</v>
      </c>
      <c r="BE52" s="229">
        <v>792.63</v>
      </c>
      <c r="BF52" s="229">
        <v>523.14</v>
      </c>
      <c r="BG52" s="229">
        <v>559.30999999999995</v>
      </c>
      <c r="BH52" s="230">
        <v>526.38</v>
      </c>
      <c r="BI52" s="230">
        <v>557.89</v>
      </c>
      <c r="BJ52" s="229">
        <v>513.52</v>
      </c>
      <c r="BK52" s="229">
        <v>537.59</v>
      </c>
      <c r="BL52" s="229">
        <v>834.25</v>
      </c>
      <c r="BM52" s="229">
        <v>947.53</v>
      </c>
      <c r="BN52" s="229">
        <v>596.66</v>
      </c>
      <c r="BO52" s="229">
        <v>473.04</v>
      </c>
      <c r="BP52" s="229">
        <v>519.66999999999996</v>
      </c>
      <c r="BQ52" s="230">
        <v>528.52</v>
      </c>
      <c r="BR52" s="229">
        <v>635.36</v>
      </c>
      <c r="BS52" s="229">
        <v>552.94000000000005</v>
      </c>
      <c r="BT52" s="229">
        <v>585.96</v>
      </c>
      <c r="BU52" s="229">
        <v>463.54</v>
      </c>
      <c r="BV52" s="229">
        <v>779.68</v>
      </c>
      <c r="BW52" s="229">
        <v>819.79</v>
      </c>
      <c r="BX52" s="229">
        <v>827.12</v>
      </c>
      <c r="BY52" s="229">
        <v>626.29999999999995</v>
      </c>
      <c r="BZ52" s="229">
        <v>454.7</v>
      </c>
      <c r="CA52" s="229">
        <v>836.46</v>
      </c>
      <c r="CB52" s="229">
        <v>496.56</v>
      </c>
      <c r="CC52" s="229">
        <v>496.07</v>
      </c>
      <c r="CD52" s="229">
        <v>524.69000000000005</v>
      </c>
      <c r="CE52" s="229">
        <v>504.93</v>
      </c>
      <c r="CF52" s="229">
        <v>632.95000000000005</v>
      </c>
      <c r="CG52" s="229">
        <v>533.19000000000005</v>
      </c>
      <c r="CH52" s="229">
        <v>542.44000000000005</v>
      </c>
      <c r="CI52" s="229">
        <v>651.66</v>
      </c>
      <c r="CJ52" s="229">
        <v>531.38</v>
      </c>
      <c r="CK52" s="229">
        <v>502.95</v>
      </c>
      <c r="CL52" s="229">
        <v>609.73</v>
      </c>
      <c r="CM52" s="229">
        <v>644.39</v>
      </c>
      <c r="CN52" s="229">
        <v>481.43</v>
      </c>
      <c r="CO52" s="229">
        <v>451.23</v>
      </c>
      <c r="CP52" s="229">
        <v>519.45000000000005</v>
      </c>
      <c r="CQ52" s="229">
        <v>472.78</v>
      </c>
      <c r="CR52" s="229">
        <v>472.09</v>
      </c>
      <c r="CS52" s="229">
        <v>533.08000000000004</v>
      </c>
      <c r="CT52" s="229">
        <v>969.27</v>
      </c>
      <c r="CU52" s="229">
        <v>794.33</v>
      </c>
      <c r="CV52" s="229">
        <v>530.75</v>
      </c>
      <c r="CW52" s="229">
        <v>853.81</v>
      </c>
      <c r="CX52" s="229">
        <v>484.16</v>
      </c>
      <c r="CY52" s="229">
        <v>984.03</v>
      </c>
      <c r="CZ52" s="229">
        <v>506.24</v>
      </c>
      <c r="DA52" s="229">
        <v>472.75</v>
      </c>
      <c r="DB52" s="229">
        <v>577.26</v>
      </c>
      <c r="DC52" s="229">
        <v>466.78</v>
      </c>
      <c r="DD52" s="229">
        <v>549.4</v>
      </c>
      <c r="DE52" s="229">
        <v>550.64</v>
      </c>
      <c r="DF52" s="229">
        <v>574.35</v>
      </c>
      <c r="DG52" s="229">
        <v>503.69</v>
      </c>
      <c r="DH52" s="229">
        <v>983.37</v>
      </c>
      <c r="DI52" s="229">
        <v>546.79</v>
      </c>
      <c r="DJ52" s="229">
        <v>469.6</v>
      </c>
      <c r="DK52" s="229">
        <v>567.28</v>
      </c>
      <c r="DL52" s="229">
        <v>627.09</v>
      </c>
      <c r="DM52" s="229">
        <v>716.9</v>
      </c>
      <c r="DN52" s="229">
        <v>459.13</v>
      </c>
      <c r="DO52" s="229">
        <v>553.48</v>
      </c>
      <c r="DP52" s="229">
        <v>553.35</v>
      </c>
      <c r="DQ52" s="229">
        <v>475.16</v>
      </c>
      <c r="DR52" s="229">
        <v>473.6</v>
      </c>
      <c r="DS52" s="229">
        <v>565.73</v>
      </c>
      <c r="DT52" s="229">
        <v>484.55</v>
      </c>
      <c r="DU52" s="229">
        <v>981.45</v>
      </c>
      <c r="DV52" s="229">
        <v>450.78</v>
      </c>
      <c r="DW52" s="229">
        <v>577.45000000000005</v>
      </c>
      <c r="DX52" s="229">
        <v>470.21</v>
      </c>
      <c r="DY52" s="229">
        <v>446.83</v>
      </c>
      <c r="DZ52" s="229">
        <v>551.34</v>
      </c>
      <c r="EA52" s="229">
        <v>665.3</v>
      </c>
      <c r="EB52" s="229">
        <v>499.85</v>
      </c>
      <c r="EC52" s="229">
        <v>519.66</v>
      </c>
      <c r="ED52" s="229">
        <v>536.74</v>
      </c>
      <c r="EE52" s="229">
        <v>513.04999999999995</v>
      </c>
      <c r="EF52" s="229">
        <v>505.28</v>
      </c>
      <c r="EG52" s="229">
        <v>600.29999999999995</v>
      </c>
      <c r="EH52" s="229">
        <v>526.64</v>
      </c>
      <c r="EI52" s="229">
        <v>508.78</v>
      </c>
      <c r="EJ52" s="229">
        <v>753.08</v>
      </c>
      <c r="EK52" s="229">
        <v>443.56</v>
      </c>
      <c r="EL52" s="229">
        <v>630.03</v>
      </c>
      <c r="EM52" s="229">
        <v>826.06</v>
      </c>
      <c r="EN52" s="229">
        <v>451.12</v>
      </c>
      <c r="EO52" s="229">
        <v>835.15</v>
      </c>
      <c r="EP52" s="229">
        <v>485.85</v>
      </c>
      <c r="EQ52" s="229">
        <v>540.53</v>
      </c>
      <c r="ER52" s="229">
        <v>441.08</v>
      </c>
      <c r="ES52" s="229">
        <v>717.12</v>
      </c>
      <c r="ET52" s="229">
        <v>864.51</v>
      </c>
      <c r="EU52" s="229">
        <v>509.32</v>
      </c>
      <c r="EV52" s="229">
        <v>494.2</v>
      </c>
      <c r="EW52" s="229">
        <v>510.45</v>
      </c>
      <c r="EX52" s="229">
        <v>529.63</v>
      </c>
      <c r="EY52" s="229">
        <v>695.78</v>
      </c>
      <c r="EZ52" s="229">
        <v>529.64</v>
      </c>
      <c r="FA52" s="230">
        <v>547.9</v>
      </c>
      <c r="FB52" s="229">
        <v>515.55999999999995</v>
      </c>
      <c r="FC52" s="229">
        <v>605.29</v>
      </c>
      <c r="FD52" s="229">
        <v>574.45000000000005</v>
      </c>
      <c r="FE52" s="229">
        <v>480.54</v>
      </c>
      <c r="FF52" s="229">
        <v>488.1</v>
      </c>
      <c r="FG52" s="229">
        <v>491.16</v>
      </c>
      <c r="FH52" s="229">
        <v>478.18</v>
      </c>
      <c r="FI52" s="229">
        <v>536.88</v>
      </c>
      <c r="FJ52" s="229">
        <v>595.36</v>
      </c>
      <c r="FK52" s="229">
        <v>635.69000000000005</v>
      </c>
      <c r="FL52" s="229">
        <v>702.81</v>
      </c>
      <c r="FM52" s="229">
        <v>528.78</v>
      </c>
      <c r="FN52" s="229">
        <v>561.42999999999995</v>
      </c>
      <c r="FO52" s="229">
        <v>838.33</v>
      </c>
      <c r="FP52" s="229">
        <v>516.17999999999995</v>
      </c>
      <c r="FQ52" s="229">
        <v>509.46</v>
      </c>
      <c r="FR52" s="229">
        <v>555.6</v>
      </c>
      <c r="FS52" s="229">
        <v>538.16</v>
      </c>
      <c r="FT52" s="229">
        <v>516.71</v>
      </c>
      <c r="FU52" s="229">
        <v>555.57000000000005</v>
      </c>
      <c r="FV52" s="229">
        <v>491.22</v>
      </c>
      <c r="FW52" s="229">
        <v>642.63</v>
      </c>
      <c r="FX52" s="229">
        <v>486.4</v>
      </c>
      <c r="FY52" s="229">
        <v>708</v>
      </c>
      <c r="FZ52" s="229">
        <v>491.7</v>
      </c>
      <c r="GA52" s="229">
        <v>506.2</v>
      </c>
      <c r="GB52" s="229">
        <v>518.34</v>
      </c>
      <c r="GC52" s="229">
        <v>938.85</v>
      </c>
      <c r="GD52" s="229">
        <v>488.15</v>
      </c>
      <c r="GE52" s="230">
        <v>480.32</v>
      </c>
      <c r="GF52" s="229">
        <v>820.12</v>
      </c>
      <c r="GG52" s="229">
        <v>901</v>
      </c>
      <c r="GH52" s="229">
        <v>732.49</v>
      </c>
      <c r="GI52" s="229">
        <v>472.43</v>
      </c>
      <c r="GJ52" s="229">
        <v>677.93</v>
      </c>
      <c r="GK52" s="229">
        <v>605.66999999999996</v>
      </c>
      <c r="GL52" s="229">
        <v>543.01</v>
      </c>
      <c r="GM52" s="229">
        <v>613.01</v>
      </c>
      <c r="GN52" s="229">
        <v>557.28</v>
      </c>
      <c r="GO52" s="229">
        <v>442.48</v>
      </c>
      <c r="GP52" s="229">
        <v>467.92</v>
      </c>
      <c r="GQ52" s="229">
        <v>525.95000000000005</v>
      </c>
      <c r="GR52" s="229">
        <v>779.4</v>
      </c>
      <c r="GS52" s="229">
        <v>617.45000000000005</v>
      </c>
      <c r="GT52" s="229">
        <v>535.9</v>
      </c>
      <c r="GU52" s="229">
        <v>455.7</v>
      </c>
      <c r="GV52" s="229">
        <v>582.28</v>
      </c>
      <c r="GW52" s="229">
        <v>469.08</v>
      </c>
      <c r="GX52" s="229">
        <v>535.27</v>
      </c>
      <c r="GY52" s="229">
        <v>625.80999999999995</v>
      </c>
      <c r="GZ52" s="229">
        <v>766.2</v>
      </c>
      <c r="HA52" s="229">
        <v>536.02</v>
      </c>
      <c r="HB52" s="229">
        <v>532.79999999999995</v>
      </c>
      <c r="HC52" s="229">
        <v>904.79</v>
      </c>
      <c r="HD52" s="229">
        <v>452.27</v>
      </c>
      <c r="HE52" s="229">
        <v>494.3</v>
      </c>
      <c r="HF52" s="229">
        <v>536.65</v>
      </c>
      <c r="HG52" s="229">
        <v>531.73</v>
      </c>
      <c r="HH52" s="229">
        <v>584.95000000000005</v>
      </c>
      <c r="HI52" s="229">
        <v>725.25</v>
      </c>
      <c r="HJ52" s="229">
        <v>864.74</v>
      </c>
      <c r="HK52" s="229">
        <v>558.12</v>
      </c>
      <c r="HL52" s="229">
        <v>510.45</v>
      </c>
      <c r="HM52" s="229">
        <v>789.24</v>
      </c>
      <c r="HN52" s="229">
        <v>532.38</v>
      </c>
      <c r="HO52" s="229">
        <v>687.28</v>
      </c>
      <c r="HP52" s="229">
        <v>598.41</v>
      </c>
      <c r="HQ52" s="229">
        <v>596.91999999999996</v>
      </c>
      <c r="HR52" s="229">
        <v>460.63</v>
      </c>
      <c r="HS52" s="229">
        <v>453.23</v>
      </c>
      <c r="HT52" s="229">
        <v>836.58</v>
      </c>
      <c r="HU52" s="229">
        <v>522.52</v>
      </c>
      <c r="HV52" s="229">
        <v>802.36</v>
      </c>
      <c r="HW52" s="229">
        <v>511.49</v>
      </c>
      <c r="HX52" s="229">
        <v>544.29999999999995</v>
      </c>
      <c r="HY52" s="229">
        <v>750.1</v>
      </c>
      <c r="HZ52" s="229">
        <v>865.77</v>
      </c>
      <c r="IA52" s="229">
        <v>632.98</v>
      </c>
      <c r="IB52" s="229">
        <v>543.29999999999995</v>
      </c>
      <c r="IC52" s="229">
        <v>628.92999999999995</v>
      </c>
      <c r="ID52" s="229">
        <v>525.38</v>
      </c>
      <c r="IE52" s="229">
        <v>548.77</v>
      </c>
      <c r="IF52" s="229">
        <v>459.59</v>
      </c>
      <c r="IG52" s="229">
        <v>515.53</v>
      </c>
      <c r="IH52" s="229">
        <v>521.29999999999995</v>
      </c>
      <c r="II52" s="229">
        <v>540.08000000000004</v>
      </c>
      <c r="IJ52" s="229">
        <v>594.86</v>
      </c>
      <c r="IK52" s="229">
        <v>707.92</v>
      </c>
      <c r="IL52" s="229">
        <v>506.36</v>
      </c>
      <c r="IM52" s="229">
        <v>464.88</v>
      </c>
      <c r="IN52" s="229">
        <v>637.83000000000004</v>
      </c>
      <c r="IO52" s="229">
        <v>484.3</v>
      </c>
      <c r="IP52" s="229">
        <v>527.54999999999995</v>
      </c>
      <c r="IQ52" s="229">
        <v>543.57000000000005</v>
      </c>
      <c r="IR52" s="229">
        <v>432.45</v>
      </c>
      <c r="IS52" s="229">
        <v>508.6</v>
      </c>
      <c r="IT52" s="229">
        <v>537.80999999999995</v>
      </c>
      <c r="IU52" s="229">
        <v>545.76</v>
      </c>
      <c r="IV52" s="229">
        <v>538.59</v>
      </c>
      <c r="IW52" s="229">
        <v>538.34</v>
      </c>
      <c r="IX52" s="229">
        <v>787.5</v>
      </c>
      <c r="IY52" s="229">
        <v>603.14</v>
      </c>
      <c r="IZ52" s="229">
        <v>521.54</v>
      </c>
      <c r="JA52" s="229">
        <v>504.21</v>
      </c>
      <c r="JB52" s="229">
        <v>494.71</v>
      </c>
      <c r="JC52" s="229">
        <v>541.73</v>
      </c>
      <c r="JD52" s="229">
        <v>706.49</v>
      </c>
      <c r="JE52" s="229">
        <v>544.73</v>
      </c>
      <c r="JF52" s="229">
        <v>573.79</v>
      </c>
      <c r="JG52" s="229">
        <v>518.29999999999995</v>
      </c>
      <c r="JH52" s="229">
        <v>532.5</v>
      </c>
      <c r="JI52" s="229">
        <v>519.61</v>
      </c>
      <c r="JJ52" s="229">
        <v>558.25</v>
      </c>
      <c r="JK52" s="229">
        <v>686.58</v>
      </c>
      <c r="JL52" s="229">
        <v>517.91</v>
      </c>
      <c r="JM52" s="229">
        <v>463.27</v>
      </c>
      <c r="JN52" s="230">
        <v>544.77</v>
      </c>
      <c r="JO52" s="229">
        <v>541.83000000000004</v>
      </c>
      <c r="JP52" s="229">
        <v>843.8</v>
      </c>
      <c r="JQ52" s="229">
        <v>537.4</v>
      </c>
      <c r="JR52" s="229">
        <v>790.59</v>
      </c>
      <c r="JS52" s="229">
        <v>552.30999999999995</v>
      </c>
      <c r="JT52" s="229">
        <v>498.36</v>
      </c>
      <c r="JU52" s="229">
        <v>521.71</v>
      </c>
      <c r="JV52" s="229">
        <v>510.3</v>
      </c>
      <c r="JW52" s="229">
        <v>750.59</v>
      </c>
      <c r="JX52" s="229">
        <v>519.73</v>
      </c>
      <c r="JY52" s="229">
        <v>540.92999999999995</v>
      </c>
      <c r="JZ52" s="229">
        <v>503.72</v>
      </c>
      <c r="KA52" s="229">
        <v>573.34</v>
      </c>
      <c r="KB52" s="229">
        <v>519.1</v>
      </c>
      <c r="KC52" s="229">
        <v>444.04</v>
      </c>
      <c r="KD52" s="229">
        <v>540.25</v>
      </c>
      <c r="KE52" s="229">
        <v>534.84</v>
      </c>
      <c r="KF52" s="229">
        <v>790.28</v>
      </c>
      <c r="KG52" s="229">
        <v>765.52</v>
      </c>
      <c r="KH52" s="229">
        <v>577.79</v>
      </c>
      <c r="KI52" s="229">
        <v>537.19000000000005</v>
      </c>
      <c r="KJ52" s="230">
        <v>462.45</v>
      </c>
      <c r="KK52" s="229">
        <v>538.57000000000005</v>
      </c>
      <c r="KL52" s="229">
        <v>505.92</v>
      </c>
      <c r="KM52" s="229">
        <v>744.6</v>
      </c>
      <c r="KN52" s="229">
        <v>884.62</v>
      </c>
      <c r="KO52" s="229">
        <v>462.69</v>
      </c>
      <c r="KP52" s="229">
        <v>452.08</v>
      </c>
      <c r="KQ52" s="229">
        <v>516.59</v>
      </c>
      <c r="KR52" s="229">
        <v>561.95000000000005</v>
      </c>
      <c r="KS52" s="229">
        <v>482.23</v>
      </c>
      <c r="KT52" s="229">
        <v>703</v>
      </c>
      <c r="KU52" s="229">
        <v>550</v>
      </c>
      <c r="KV52" s="229">
        <v>777.94</v>
      </c>
      <c r="KW52" s="229">
        <v>575.72</v>
      </c>
      <c r="KX52" s="229">
        <v>670.19</v>
      </c>
      <c r="KY52" s="229">
        <v>924.48</v>
      </c>
      <c r="KZ52" s="229">
        <v>893.97</v>
      </c>
    </row>
    <row r="53" spans="1:312">
      <c r="A53" s="229">
        <v>2018</v>
      </c>
      <c r="B53" s="229">
        <v>2</v>
      </c>
      <c r="C53" s="229">
        <v>902.27</v>
      </c>
      <c r="D53" s="229">
        <v>581.15</v>
      </c>
      <c r="E53" s="229">
        <v>568.08000000000004</v>
      </c>
      <c r="F53" s="229">
        <v>574.29999999999995</v>
      </c>
      <c r="G53" s="100">
        <v>600.17999999999995</v>
      </c>
      <c r="H53" s="229">
        <v>599.44000000000005</v>
      </c>
      <c r="I53" s="229">
        <v>863.03</v>
      </c>
      <c r="J53" s="229">
        <v>503.69</v>
      </c>
      <c r="K53" s="229">
        <v>844.34</v>
      </c>
      <c r="L53" s="229">
        <v>618.71</v>
      </c>
      <c r="M53" s="229">
        <v>602.54</v>
      </c>
      <c r="N53" s="229">
        <v>637.37</v>
      </c>
      <c r="O53" s="229">
        <v>592.20000000000005</v>
      </c>
      <c r="P53" s="229">
        <v>692.61</v>
      </c>
      <c r="Q53" s="229">
        <v>792.67</v>
      </c>
      <c r="R53" s="229">
        <v>521.67999999999995</v>
      </c>
      <c r="S53" s="229">
        <v>858.87</v>
      </c>
      <c r="T53" s="229">
        <v>571.47</v>
      </c>
      <c r="U53" s="229">
        <v>687.29</v>
      </c>
      <c r="V53" s="229">
        <v>525.13</v>
      </c>
      <c r="W53" s="229">
        <v>660.3</v>
      </c>
      <c r="X53" s="229">
        <v>585.82000000000005</v>
      </c>
      <c r="Y53" s="229">
        <v>589.63</v>
      </c>
      <c r="Z53" s="229">
        <v>548.85</v>
      </c>
      <c r="AA53" s="229">
        <v>528.46</v>
      </c>
      <c r="AB53" s="229">
        <v>767.53</v>
      </c>
      <c r="AC53" s="229">
        <v>594.9</v>
      </c>
      <c r="AD53" s="229">
        <v>525.41999999999996</v>
      </c>
      <c r="AE53" s="229">
        <v>633.5</v>
      </c>
      <c r="AF53" s="229">
        <v>583.15</v>
      </c>
      <c r="AG53" s="229">
        <v>614.04999999999995</v>
      </c>
      <c r="AH53" s="229">
        <v>706.05</v>
      </c>
      <c r="AI53" s="229">
        <v>671.63</v>
      </c>
      <c r="AJ53" s="229">
        <v>798.54</v>
      </c>
      <c r="AK53" s="229">
        <v>590.99</v>
      </c>
      <c r="AL53" s="229">
        <v>696.31</v>
      </c>
      <c r="AM53" s="229">
        <v>597.02</v>
      </c>
      <c r="AN53" s="229">
        <v>564.45000000000005</v>
      </c>
      <c r="AO53" s="229">
        <v>610.38</v>
      </c>
      <c r="AP53" s="229">
        <v>599.37</v>
      </c>
      <c r="AQ53" s="229">
        <v>523.03</v>
      </c>
      <c r="AR53" s="229">
        <v>640</v>
      </c>
      <c r="AS53" s="229">
        <v>523.97</v>
      </c>
      <c r="AT53" s="229">
        <v>603.70000000000005</v>
      </c>
      <c r="AU53" s="229">
        <v>475.3</v>
      </c>
      <c r="AV53" s="229">
        <v>661.03</v>
      </c>
      <c r="AW53" s="229">
        <v>639.34</v>
      </c>
      <c r="AX53" s="229">
        <v>611.15</v>
      </c>
      <c r="AY53" s="229">
        <v>600.66</v>
      </c>
      <c r="AZ53" s="229">
        <v>608.87</v>
      </c>
      <c r="BA53" s="229">
        <v>608.91</v>
      </c>
      <c r="BB53" s="229">
        <v>612.86</v>
      </c>
      <c r="BC53" s="229">
        <v>798.85</v>
      </c>
      <c r="BD53" s="229">
        <v>572.09</v>
      </c>
      <c r="BE53" s="229">
        <v>765.91</v>
      </c>
      <c r="BF53" s="229">
        <v>580.91</v>
      </c>
      <c r="BG53" s="229">
        <v>598.15</v>
      </c>
      <c r="BH53" s="230">
        <v>583.03</v>
      </c>
      <c r="BI53" s="230">
        <v>597.59</v>
      </c>
      <c r="BJ53" s="229">
        <v>563.4</v>
      </c>
      <c r="BK53" s="229">
        <v>582.22</v>
      </c>
      <c r="BL53" s="229">
        <v>814.7</v>
      </c>
      <c r="BM53" s="229">
        <v>882.35</v>
      </c>
      <c r="BN53" s="229">
        <v>611.54</v>
      </c>
      <c r="BO53" s="229">
        <v>529.46</v>
      </c>
      <c r="BP53" s="229">
        <v>577.51</v>
      </c>
      <c r="BQ53" s="230">
        <v>580.16</v>
      </c>
      <c r="BR53" s="229">
        <v>649.52</v>
      </c>
      <c r="BS53" s="229">
        <v>601.62</v>
      </c>
      <c r="BT53" s="229">
        <v>612.92999999999995</v>
      </c>
      <c r="BU53" s="229">
        <v>524.82000000000005</v>
      </c>
      <c r="BV53" s="229">
        <v>764.49</v>
      </c>
      <c r="BW53" s="229">
        <v>826.89</v>
      </c>
      <c r="BX53" s="229">
        <v>759.77</v>
      </c>
      <c r="BY53" s="229">
        <v>649.55999999999995</v>
      </c>
      <c r="BZ53" s="229">
        <v>509.49</v>
      </c>
      <c r="CA53" s="229">
        <v>819</v>
      </c>
      <c r="CB53" s="229">
        <v>532.69000000000005</v>
      </c>
      <c r="CC53" s="229">
        <v>544.94000000000005</v>
      </c>
      <c r="CD53" s="229">
        <v>585.72</v>
      </c>
      <c r="CE53" s="229">
        <v>566.55999999999995</v>
      </c>
      <c r="CF53" s="229">
        <v>653.23</v>
      </c>
      <c r="CG53" s="229">
        <v>593</v>
      </c>
      <c r="CH53" s="229">
        <v>583.5</v>
      </c>
      <c r="CI53" s="229">
        <v>669.47</v>
      </c>
      <c r="CJ53" s="229">
        <v>581.58000000000004</v>
      </c>
      <c r="CK53" s="229">
        <v>569.53</v>
      </c>
      <c r="CL53" s="229">
        <v>645.67999999999995</v>
      </c>
      <c r="CM53" s="229">
        <v>686.08</v>
      </c>
      <c r="CN53" s="229">
        <v>549.34</v>
      </c>
      <c r="CO53" s="229">
        <v>502.67</v>
      </c>
      <c r="CP53" s="229">
        <v>569.67999999999995</v>
      </c>
      <c r="CQ53" s="229">
        <v>539.72</v>
      </c>
      <c r="CR53" s="229">
        <v>538.42999999999995</v>
      </c>
      <c r="CS53" s="229">
        <v>580.16</v>
      </c>
      <c r="CT53" s="229">
        <v>914.96</v>
      </c>
      <c r="CU53" s="229">
        <v>787.54</v>
      </c>
      <c r="CV53" s="229">
        <v>581.1</v>
      </c>
      <c r="CW53" s="229">
        <v>835.58</v>
      </c>
      <c r="CX53" s="229">
        <v>536.96</v>
      </c>
      <c r="CY53" s="229">
        <v>929.32</v>
      </c>
      <c r="CZ53" s="229">
        <v>567.46</v>
      </c>
      <c r="DA53" s="229">
        <v>533.73</v>
      </c>
      <c r="DB53" s="229">
        <v>622.33000000000004</v>
      </c>
      <c r="DC53" s="229">
        <v>521.64</v>
      </c>
      <c r="DD53" s="229">
        <v>592.97</v>
      </c>
      <c r="DE53" s="229">
        <v>603.89</v>
      </c>
      <c r="DF53" s="229">
        <v>612.83000000000004</v>
      </c>
      <c r="DG53" s="229">
        <v>564.79999999999995</v>
      </c>
      <c r="DH53" s="229">
        <v>920.31</v>
      </c>
      <c r="DI53" s="229">
        <v>604.35</v>
      </c>
      <c r="DJ53" s="229">
        <v>533.97</v>
      </c>
      <c r="DK53" s="229">
        <v>604.82000000000005</v>
      </c>
      <c r="DL53" s="229">
        <v>655.16</v>
      </c>
      <c r="DM53" s="229">
        <v>748.75</v>
      </c>
      <c r="DN53" s="229">
        <v>528.08000000000004</v>
      </c>
      <c r="DO53" s="229">
        <v>600.08000000000004</v>
      </c>
      <c r="DP53" s="229">
        <v>600.72</v>
      </c>
      <c r="DQ53" s="229">
        <v>533.99</v>
      </c>
      <c r="DR53" s="229">
        <v>523.34</v>
      </c>
      <c r="DS53" s="229">
        <v>600.27</v>
      </c>
      <c r="DT53" s="229">
        <v>541.48</v>
      </c>
      <c r="DU53" s="229">
        <v>922.67</v>
      </c>
      <c r="DV53" s="229">
        <v>509.92</v>
      </c>
      <c r="DW53" s="229">
        <v>608.54999999999995</v>
      </c>
      <c r="DX53" s="229">
        <v>533.46</v>
      </c>
      <c r="DY53" s="229">
        <v>500.9</v>
      </c>
      <c r="DZ53" s="229">
        <v>603.16999999999996</v>
      </c>
      <c r="EA53" s="229">
        <v>676.95</v>
      </c>
      <c r="EB53" s="229">
        <v>557.53</v>
      </c>
      <c r="EC53" s="229">
        <v>568.96</v>
      </c>
      <c r="ED53" s="229">
        <v>583.69000000000005</v>
      </c>
      <c r="EE53" s="229">
        <v>563.96</v>
      </c>
      <c r="EF53" s="229">
        <v>558.78</v>
      </c>
      <c r="EG53" s="229">
        <v>628.91999999999996</v>
      </c>
      <c r="EH53" s="229">
        <v>597.41999999999996</v>
      </c>
      <c r="EI53" s="229">
        <v>572.36</v>
      </c>
      <c r="EJ53" s="229">
        <v>719.63</v>
      </c>
      <c r="EK53" s="229">
        <v>503.11</v>
      </c>
      <c r="EL53" s="229">
        <v>653.45000000000005</v>
      </c>
      <c r="EM53" s="229">
        <v>832.2</v>
      </c>
      <c r="EN53" s="229">
        <v>511.83</v>
      </c>
      <c r="EO53" s="229">
        <v>836.87</v>
      </c>
      <c r="EP53" s="229">
        <v>533.9</v>
      </c>
      <c r="EQ53" s="229">
        <v>598.02</v>
      </c>
      <c r="ER53" s="229">
        <v>500.15</v>
      </c>
      <c r="ES53" s="229">
        <v>683.62</v>
      </c>
      <c r="ET53" s="229">
        <v>846.44</v>
      </c>
      <c r="EU53" s="229">
        <v>574.86</v>
      </c>
      <c r="EV53" s="229">
        <v>559.02</v>
      </c>
      <c r="EW53" s="229">
        <v>557.54</v>
      </c>
      <c r="EX53" s="229">
        <v>597.94000000000005</v>
      </c>
      <c r="EY53" s="229">
        <v>682.75</v>
      </c>
      <c r="EZ53" s="229">
        <v>592.53</v>
      </c>
      <c r="FA53" s="230">
        <v>599.28</v>
      </c>
      <c r="FB53" s="229">
        <v>560.52</v>
      </c>
      <c r="FC53" s="229">
        <v>636.37</v>
      </c>
      <c r="FD53" s="229">
        <v>607.99</v>
      </c>
      <c r="FE53" s="229">
        <v>537.64</v>
      </c>
      <c r="FF53" s="229">
        <v>545.63</v>
      </c>
      <c r="FG53" s="229">
        <v>541.53</v>
      </c>
      <c r="FH53" s="229">
        <v>529.25</v>
      </c>
      <c r="FI53" s="229">
        <v>581.45000000000005</v>
      </c>
      <c r="FJ53" s="229">
        <v>627.41</v>
      </c>
      <c r="FK53" s="229">
        <v>657.18</v>
      </c>
      <c r="FL53" s="229">
        <v>758.23</v>
      </c>
      <c r="FM53" s="229">
        <v>596.99</v>
      </c>
      <c r="FN53" s="229">
        <v>601.19000000000005</v>
      </c>
      <c r="FO53" s="229">
        <v>838.19</v>
      </c>
      <c r="FP53" s="229">
        <v>572.88</v>
      </c>
      <c r="FQ53" s="229">
        <v>561.66999999999996</v>
      </c>
      <c r="FR53" s="229">
        <v>594.96</v>
      </c>
      <c r="FS53" s="229">
        <v>586.36</v>
      </c>
      <c r="FT53" s="229">
        <v>555.62</v>
      </c>
      <c r="FU53" s="229">
        <v>602.55999999999995</v>
      </c>
      <c r="FV53" s="229">
        <v>548.36</v>
      </c>
      <c r="FW53" s="229">
        <v>659.12</v>
      </c>
      <c r="FX53" s="229">
        <v>551.91</v>
      </c>
      <c r="FY53" s="229">
        <v>691.95</v>
      </c>
      <c r="FZ53" s="229">
        <v>559.54</v>
      </c>
      <c r="GA53" s="229">
        <v>554.02</v>
      </c>
      <c r="GB53" s="229">
        <v>568.67999999999995</v>
      </c>
      <c r="GC53" s="229">
        <v>869.78</v>
      </c>
      <c r="GD53" s="229">
        <v>545.6</v>
      </c>
      <c r="GE53" s="230">
        <v>546.12</v>
      </c>
      <c r="GF53" s="229">
        <v>817.23</v>
      </c>
      <c r="GG53" s="229">
        <v>851.69</v>
      </c>
      <c r="GH53" s="229">
        <v>771.8</v>
      </c>
      <c r="GI53" s="229">
        <v>529.89</v>
      </c>
      <c r="GJ53" s="229">
        <v>683.73</v>
      </c>
      <c r="GK53" s="229">
        <v>628.4</v>
      </c>
      <c r="GL53" s="229">
        <v>584.4</v>
      </c>
      <c r="GM53" s="229">
        <v>636.54999999999995</v>
      </c>
      <c r="GN53" s="229">
        <v>598.16999999999996</v>
      </c>
      <c r="GO53" s="229">
        <v>488.94</v>
      </c>
      <c r="GP53" s="229">
        <v>529.49</v>
      </c>
      <c r="GQ53" s="229">
        <v>583.4</v>
      </c>
      <c r="GR53" s="229">
        <v>803.17</v>
      </c>
      <c r="GS53" s="229">
        <v>637.07000000000005</v>
      </c>
      <c r="GT53" s="229">
        <v>581.63</v>
      </c>
      <c r="GU53" s="229">
        <v>513.85</v>
      </c>
      <c r="GV53" s="229">
        <v>591.72</v>
      </c>
      <c r="GW53" s="229">
        <v>523.02</v>
      </c>
      <c r="GX53" s="229">
        <v>597.52</v>
      </c>
      <c r="GY53" s="229">
        <v>650.25</v>
      </c>
      <c r="GZ53" s="229">
        <v>778.46</v>
      </c>
      <c r="HA53" s="229">
        <v>584.26</v>
      </c>
      <c r="HB53" s="229">
        <v>579.16999999999996</v>
      </c>
      <c r="HC53" s="229">
        <v>858.1</v>
      </c>
      <c r="HD53" s="229">
        <v>513.29</v>
      </c>
      <c r="HE53" s="229">
        <v>547.62</v>
      </c>
      <c r="HF53" s="229">
        <v>580.35</v>
      </c>
      <c r="HG53" s="229">
        <v>578.02</v>
      </c>
      <c r="HH53" s="229">
        <v>627.20000000000005</v>
      </c>
      <c r="HI53" s="229">
        <v>734.75</v>
      </c>
      <c r="HJ53" s="229">
        <v>830.63</v>
      </c>
      <c r="HK53" s="229">
        <v>601.37</v>
      </c>
      <c r="HL53" s="229">
        <v>549.92999999999995</v>
      </c>
      <c r="HM53" s="229">
        <v>776.92</v>
      </c>
      <c r="HN53" s="229">
        <v>579.23</v>
      </c>
      <c r="HO53" s="229">
        <v>698.71</v>
      </c>
      <c r="HP53" s="229">
        <v>629.9</v>
      </c>
      <c r="HQ53" s="229">
        <v>619.25</v>
      </c>
      <c r="HR53" s="229">
        <v>520.54999999999995</v>
      </c>
      <c r="HS53" s="229">
        <v>514.15</v>
      </c>
      <c r="HT53" s="229">
        <v>751.43</v>
      </c>
      <c r="HU53" s="229">
        <v>582.04</v>
      </c>
      <c r="HV53" s="229">
        <v>756.1</v>
      </c>
      <c r="HW53" s="229">
        <v>557.51</v>
      </c>
      <c r="HX53" s="229">
        <v>584.33000000000004</v>
      </c>
      <c r="HY53" s="229">
        <v>716.31</v>
      </c>
      <c r="HZ53" s="229">
        <v>751.03</v>
      </c>
      <c r="IA53" s="229">
        <v>656.05</v>
      </c>
      <c r="IB53" s="229">
        <v>591.71</v>
      </c>
      <c r="IC53" s="229">
        <v>635.52</v>
      </c>
      <c r="ID53" s="229">
        <v>599.79</v>
      </c>
      <c r="IE53" s="229">
        <v>588.46</v>
      </c>
      <c r="IF53" s="229">
        <v>521.20000000000005</v>
      </c>
      <c r="IG53" s="229">
        <v>558.38</v>
      </c>
      <c r="IH53" s="229">
        <v>586.29</v>
      </c>
      <c r="II53" s="229">
        <v>598.83000000000004</v>
      </c>
      <c r="IJ53" s="229">
        <v>615.87</v>
      </c>
      <c r="IK53" s="229">
        <v>715.25</v>
      </c>
      <c r="IL53" s="229">
        <v>559.86</v>
      </c>
      <c r="IM53" s="229">
        <v>521.33000000000004</v>
      </c>
      <c r="IN53" s="229">
        <v>642.39</v>
      </c>
      <c r="IO53" s="229">
        <v>538.05999999999995</v>
      </c>
      <c r="IP53" s="229">
        <v>585.70000000000005</v>
      </c>
      <c r="IQ53" s="229">
        <v>597.79</v>
      </c>
      <c r="IR53" s="229">
        <v>490.37</v>
      </c>
      <c r="IS53" s="229">
        <v>557.27</v>
      </c>
      <c r="IT53" s="229">
        <v>576.33000000000004</v>
      </c>
      <c r="IU53" s="229">
        <v>585.69000000000005</v>
      </c>
      <c r="IV53" s="229">
        <v>580.9</v>
      </c>
      <c r="IW53" s="229">
        <v>587.25</v>
      </c>
      <c r="IX53" s="229">
        <v>758.35</v>
      </c>
      <c r="IY53" s="229">
        <v>622.84</v>
      </c>
      <c r="IZ53" s="229">
        <v>588.38</v>
      </c>
      <c r="JA53" s="229">
        <v>552.08000000000004</v>
      </c>
      <c r="JB53" s="229">
        <v>560.85</v>
      </c>
      <c r="JC53" s="229">
        <v>599.88</v>
      </c>
      <c r="JD53" s="229">
        <v>764.05</v>
      </c>
      <c r="JE53" s="229">
        <v>591.98</v>
      </c>
      <c r="JF53" s="229">
        <v>606.95000000000005</v>
      </c>
      <c r="JG53" s="229">
        <v>582</v>
      </c>
      <c r="JH53" s="229">
        <v>586.28</v>
      </c>
      <c r="JI53" s="229">
        <v>592.83000000000004</v>
      </c>
      <c r="JJ53" s="229">
        <v>606.79999999999995</v>
      </c>
      <c r="JK53" s="229">
        <v>675.3</v>
      </c>
      <c r="JL53" s="229">
        <v>576.25</v>
      </c>
      <c r="JM53" s="229">
        <v>522.99</v>
      </c>
      <c r="JN53" s="230">
        <v>594.16999999999996</v>
      </c>
      <c r="JO53" s="229">
        <v>587.09</v>
      </c>
      <c r="JP53" s="229">
        <v>819.39</v>
      </c>
      <c r="JQ53" s="229">
        <v>588</v>
      </c>
      <c r="JR53" s="229">
        <v>813.18</v>
      </c>
      <c r="JS53" s="229">
        <v>597.66</v>
      </c>
      <c r="JT53" s="229">
        <v>531.20000000000005</v>
      </c>
      <c r="JU53" s="229">
        <v>580.66</v>
      </c>
      <c r="JV53" s="229">
        <v>556.32000000000005</v>
      </c>
      <c r="JW53" s="229">
        <v>790.75</v>
      </c>
      <c r="JX53" s="229">
        <v>573.9</v>
      </c>
      <c r="JY53" s="229">
        <v>580.19000000000005</v>
      </c>
      <c r="JZ53" s="229">
        <v>554.79</v>
      </c>
      <c r="KA53" s="229">
        <v>605.76</v>
      </c>
      <c r="KB53" s="229">
        <v>572.02</v>
      </c>
      <c r="KC53" s="229">
        <v>495.09</v>
      </c>
      <c r="KD53" s="229">
        <v>587.79999999999995</v>
      </c>
      <c r="KE53" s="229">
        <v>577.32000000000005</v>
      </c>
      <c r="KF53" s="229">
        <v>750.86</v>
      </c>
      <c r="KG53" s="229">
        <v>751.92</v>
      </c>
      <c r="KH53" s="229">
        <v>613.13</v>
      </c>
      <c r="KI53" s="229">
        <v>582.98</v>
      </c>
      <c r="KJ53" s="230">
        <v>523.04999999999995</v>
      </c>
      <c r="KK53" s="229">
        <v>608.29</v>
      </c>
      <c r="KL53" s="229">
        <v>571.17999999999995</v>
      </c>
      <c r="KM53" s="229">
        <v>704.85</v>
      </c>
      <c r="KN53" s="229">
        <v>859.84</v>
      </c>
      <c r="KO53" s="229">
        <v>522.80999999999995</v>
      </c>
      <c r="KP53" s="229">
        <v>508.5</v>
      </c>
      <c r="KQ53" s="229">
        <v>577.05999999999995</v>
      </c>
      <c r="KR53" s="229">
        <v>603.34</v>
      </c>
      <c r="KS53" s="229">
        <v>547.45000000000005</v>
      </c>
      <c r="KT53" s="229">
        <v>750.9</v>
      </c>
      <c r="KU53" s="229">
        <v>599.44000000000005</v>
      </c>
      <c r="KV53" s="229">
        <v>758.55</v>
      </c>
      <c r="KW53" s="229">
        <v>595.98</v>
      </c>
      <c r="KX53" s="229">
        <v>667.03</v>
      </c>
      <c r="KY53" s="229">
        <v>857.45</v>
      </c>
      <c r="KZ53" s="229">
        <v>844.5</v>
      </c>
    </row>
    <row r="54" spans="1:312">
      <c r="A54" s="229">
        <v>2018</v>
      </c>
      <c r="B54" s="229">
        <v>3</v>
      </c>
      <c r="C54" s="229">
        <v>851.24</v>
      </c>
      <c r="D54" s="229">
        <v>594.95000000000005</v>
      </c>
      <c r="E54" s="229">
        <v>587.26</v>
      </c>
      <c r="F54" s="229">
        <v>585.79999999999995</v>
      </c>
      <c r="G54" s="100">
        <v>620.32000000000005</v>
      </c>
      <c r="H54" s="229">
        <v>605.03</v>
      </c>
      <c r="I54" s="229">
        <v>854.17</v>
      </c>
      <c r="J54" s="229">
        <v>520.58000000000004</v>
      </c>
      <c r="K54" s="229">
        <v>821.77</v>
      </c>
      <c r="L54" s="229">
        <v>634.75</v>
      </c>
      <c r="M54" s="229">
        <v>617.79999999999995</v>
      </c>
      <c r="N54" s="229">
        <v>638.36</v>
      </c>
      <c r="O54" s="229">
        <v>612.14</v>
      </c>
      <c r="P54" s="229">
        <v>680.79</v>
      </c>
      <c r="Q54" s="229">
        <v>738.09</v>
      </c>
      <c r="R54" s="229">
        <v>533.45000000000005</v>
      </c>
      <c r="S54" s="229">
        <v>766.92</v>
      </c>
      <c r="T54" s="229">
        <v>585.66</v>
      </c>
      <c r="U54" s="229">
        <v>686.1</v>
      </c>
      <c r="V54" s="229">
        <v>535.85</v>
      </c>
      <c r="W54" s="229">
        <v>656.42</v>
      </c>
      <c r="X54" s="229">
        <v>600.76</v>
      </c>
      <c r="Y54" s="229">
        <v>605.14</v>
      </c>
      <c r="Z54" s="229">
        <v>545.25</v>
      </c>
      <c r="AA54" s="229">
        <v>533.91</v>
      </c>
      <c r="AB54" s="229">
        <v>766.59</v>
      </c>
      <c r="AC54" s="229">
        <v>610.36</v>
      </c>
      <c r="AD54" s="229">
        <v>544.63</v>
      </c>
      <c r="AE54" s="229">
        <v>656.71</v>
      </c>
      <c r="AF54" s="229">
        <v>593.66</v>
      </c>
      <c r="AG54" s="229">
        <v>621.42999999999995</v>
      </c>
      <c r="AH54" s="229">
        <v>707.92</v>
      </c>
      <c r="AI54" s="229">
        <v>671.78</v>
      </c>
      <c r="AJ54" s="229">
        <v>822.86</v>
      </c>
      <c r="AK54" s="229">
        <v>615.04999999999995</v>
      </c>
      <c r="AL54" s="229">
        <v>703.23</v>
      </c>
      <c r="AM54" s="229">
        <v>616.88</v>
      </c>
      <c r="AN54" s="229">
        <v>574.9</v>
      </c>
      <c r="AO54" s="229">
        <v>618.83000000000004</v>
      </c>
      <c r="AP54" s="229">
        <v>607.54</v>
      </c>
      <c r="AQ54" s="229">
        <v>532.65</v>
      </c>
      <c r="AR54" s="229">
        <v>636.32000000000005</v>
      </c>
      <c r="AS54" s="229">
        <v>543.88</v>
      </c>
      <c r="AT54" s="229">
        <v>624.91999999999996</v>
      </c>
      <c r="AU54" s="229">
        <v>512.66999999999996</v>
      </c>
      <c r="AV54" s="229">
        <v>653.85</v>
      </c>
      <c r="AW54" s="229">
        <v>649.94000000000005</v>
      </c>
      <c r="AX54" s="229">
        <v>635.91999999999996</v>
      </c>
      <c r="AY54" s="229">
        <v>597.73</v>
      </c>
      <c r="AZ54" s="229">
        <v>612.23</v>
      </c>
      <c r="BA54" s="229">
        <v>608.20000000000005</v>
      </c>
      <c r="BB54" s="229">
        <v>623.03</v>
      </c>
      <c r="BC54" s="229">
        <v>771.34</v>
      </c>
      <c r="BD54" s="229">
        <v>598.71</v>
      </c>
      <c r="BE54" s="229">
        <v>768.12</v>
      </c>
      <c r="BF54" s="229">
        <v>590.20000000000005</v>
      </c>
      <c r="BG54" s="229">
        <v>606.85</v>
      </c>
      <c r="BH54" s="230">
        <v>595.78</v>
      </c>
      <c r="BI54" s="230">
        <v>614.59</v>
      </c>
      <c r="BJ54" s="229">
        <v>586.05999999999995</v>
      </c>
      <c r="BK54" s="229">
        <v>595.58000000000004</v>
      </c>
      <c r="BL54" s="229">
        <v>835.59</v>
      </c>
      <c r="BM54" s="229">
        <v>833.23</v>
      </c>
      <c r="BN54" s="229">
        <v>628.92999999999995</v>
      </c>
      <c r="BO54" s="229">
        <v>551.62</v>
      </c>
      <c r="BP54" s="229">
        <v>592.95000000000005</v>
      </c>
      <c r="BQ54" s="230">
        <v>600.78</v>
      </c>
      <c r="BR54" s="229">
        <v>662.97</v>
      </c>
      <c r="BS54" s="229">
        <v>610.88</v>
      </c>
      <c r="BT54" s="229">
        <v>613.95000000000005</v>
      </c>
      <c r="BU54" s="229">
        <v>539.23</v>
      </c>
      <c r="BV54" s="229">
        <v>750.71</v>
      </c>
      <c r="BW54" s="229">
        <v>774.93</v>
      </c>
      <c r="BX54" s="229">
        <v>783.14</v>
      </c>
      <c r="BY54" s="229">
        <v>646.95000000000005</v>
      </c>
      <c r="BZ54" s="229">
        <v>529.48</v>
      </c>
      <c r="CA54" s="229">
        <v>893.55</v>
      </c>
      <c r="CB54" s="229">
        <v>554.4</v>
      </c>
      <c r="CC54" s="229">
        <v>571.89</v>
      </c>
      <c r="CD54" s="229">
        <v>600.03</v>
      </c>
      <c r="CE54" s="229">
        <v>587.25</v>
      </c>
      <c r="CF54" s="229">
        <v>648.30999999999995</v>
      </c>
      <c r="CG54" s="229">
        <v>608.16</v>
      </c>
      <c r="CH54" s="229">
        <v>593.61</v>
      </c>
      <c r="CI54" s="229">
        <v>672.81</v>
      </c>
      <c r="CJ54" s="229">
        <v>590.27</v>
      </c>
      <c r="CK54" s="229">
        <v>575.34</v>
      </c>
      <c r="CL54" s="229">
        <v>651.59</v>
      </c>
      <c r="CM54" s="229">
        <v>679.88</v>
      </c>
      <c r="CN54" s="229">
        <v>550.17999999999995</v>
      </c>
      <c r="CO54" s="229">
        <v>530.94000000000005</v>
      </c>
      <c r="CP54" s="229">
        <v>572.6</v>
      </c>
      <c r="CQ54" s="229">
        <v>546.51</v>
      </c>
      <c r="CR54" s="229">
        <v>544.37</v>
      </c>
      <c r="CS54" s="229">
        <v>591.52</v>
      </c>
      <c r="CT54" s="229">
        <v>837.12</v>
      </c>
      <c r="CU54" s="229">
        <v>777.96</v>
      </c>
      <c r="CV54" s="229">
        <v>603.04999999999995</v>
      </c>
      <c r="CW54" s="229">
        <v>773.8</v>
      </c>
      <c r="CX54" s="229">
        <v>542.4</v>
      </c>
      <c r="CY54" s="229">
        <v>905.32</v>
      </c>
      <c r="CZ54" s="229">
        <v>586.71</v>
      </c>
      <c r="DA54" s="229">
        <v>540.98</v>
      </c>
      <c r="DB54" s="229">
        <v>629.21</v>
      </c>
      <c r="DC54" s="229">
        <v>535.54999999999995</v>
      </c>
      <c r="DD54" s="229">
        <v>605.03</v>
      </c>
      <c r="DE54" s="229">
        <v>602.22</v>
      </c>
      <c r="DF54" s="229">
        <v>624.41999999999996</v>
      </c>
      <c r="DG54" s="229">
        <v>574.91999999999996</v>
      </c>
      <c r="DH54" s="229">
        <v>861.65</v>
      </c>
      <c r="DI54" s="229">
        <v>610.19000000000005</v>
      </c>
      <c r="DJ54" s="229">
        <v>541.07000000000005</v>
      </c>
      <c r="DK54" s="229">
        <v>623.16</v>
      </c>
      <c r="DL54" s="229">
        <v>651.63</v>
      </c>
      <c r="DM54" s="229">
        <v>720.59</v>
      </c>
      <c r="DN54" s="229">
        <v>529.25</v>
      </c>
      <c r="DO54" s="229">
        <v>613.13</v>
      </c>
      <c r="DP54" s="229">
        <v>607.08000000000004</v>
      </c>
      <c r="DQ54" s="229">
        <v>552.07000000000005</v>
      </c>
      <c r="DR54" s="229">
        <v>565.95000000000005</v>
      </c>
      <c r="DS54" s="229">
        <v>605.32000000000005</v>
      </c>
      <c r="DT54" s="229">
        <v>564.69000000000005</v>
      </c>
      <c r="DU54" s="229">
        <v>848.58</v>
      </c>
      <c r="DV54" s="229">
        <v>524.28</v>
      </c>
      <c r="DW54" s="229">
        <v>609.86</v>
      </c>
      <c r="DX54" s="229">
        <v>542.67999999999995</v>
      </c>
      <c r="DY54" s="229">
        <v>524.88</v>
      </c>
      <c r="DZ54" s="229">
        <v>614.9</v>
      </c>
      <c r="EA54" s="229">
        <v>680.05</v>
      </c>
      <c r="EB54" s="229">
        <v>577.22</v>
      </c>
      <c r="EC54" s="229">
        <v>584.13</v>
      </c>
      <c r="ED54" s="229">
        <v>594.15</v>
      </c>
      <c r="EE54" s="229">
        <v>584.08000000000004</v>
      </c>
      <c r="EF54" s="229">
        <v>581.79</v>
      </c>
      <c r="EG54" s="229">
        <v>622.45000000000005</v>
      </c>
      <c r="EH54" s="229">
        <v>598.78</v>
      </c>
      <c r="EI54" s="229">
        <v>581.76</v>
      </c>
      <c r="EJ54" s="229">
        <v>716.98</v>
      </c>
      <c r="EK54" s="229">
        <v>520.20000000000005</v>
      </c>
      <c r="EL54" s="229">
        <v>649.15</v>
      </c>
      <c r="EM54" s="229">
        <v>766.46</v>
      </c>
      <c r="EN54" s="229">
        <v>525.20000000000005</v>
      </c>
      <c r="EO54" s="229">
        <v>803.53</v>
      </c>
      <c r="EP54" s="229">
        <v>567.74</v>
      </c>
      <c r="EQ54" s="229">
        <v>612.03</v>
      </c>
      <c r="ER54" s="229">
        <v>519.58000000000004</v>
      </c>
      <c r="ES54" s="229">
        <v>720.3</v>
      </c>
      <c r="ET54" s="229">
        <v>815.86</v>
      </c>
      <c r="EU54" s="229">
        <v>591.54999999999995</v>
      </c>
      <c r="EV54" s="229">
        <v>560.57000000000005</v>
      </c>
      <c r="EW54" s="229">
        <v>586.14</v>
      </c>
      <c r="EX54" s="229">
        <v>610.83000000000004</v>
      </c>
      <c r="EY54" s="229">
        <v>690.9</v>
      </c>
      <c r="EZ54" s="229">
        <v>607.23</v>
      </c>
      <c r="FA54" s="230">
        <v>619.36</v>
      </c>
      <c r="FB54" s="229">
        <v>587.97</v>
      </c>
      <c r="FC54" s="229">
        <v>641.94000000000005</v>
      </c>
      <c r="FD54" s="229">
        <v>627.4</v>
      </c>
      <c r="FE54" s="229">
        <v>557.05999999999995</v>
      </c>
      <c r="FF54" s="229">
        <v>563.89</v>
      </c>
      <c r="FG54" s="229">
        <v>544.15</v>
      </c>
      <c r="FH54" s="229">
        <v>542.09</v>
      </c>
      <c r="FI54" s="229">
        <v>592</v>
      </c>
      <c r="FJ54" s="229">
        <v>624.71</v>
      </c>
      <c r="FK54" s="229">
        <v>654.02</v>
      </c>
      <c r="FL54" s="229">
        <v>703.64</v>
      </c>
      <c r="FM54" s="229">
        <v>592.65</v>
      </c>
      <c r="FN54" s="229">
        <v>621.33000000000004</v>
      </c>
      <c r="FO54" s="229">
        <v>791.18</v>
      </c>
      <c r="FP54" s="229">
        <v>590.12</v>
      </c>
      <c r="FQ54" s="229">
        <v>564.79999999999995</v>
      </c>
      <c r="FR54" s="229">
        <v>605.04999999999995</v>
      </c>
      <c r="FS54" s="229">
        <v>588</v>
      </c>
      <c r="FT54" s="229">
        <v>577.28</v>
      </c>
      <c r="FU54" s="229">
        <v>624.41</v>
      </c>
      <c r="FV54" s="229">
        <v>570.88</v>
      </c>
      <c r="FW54" s="229">
        <v>659.42</v>
      </c>
      <c r="FX54" s="229">
        <v>549.73</v>
      </c>
      <c r="FY54" s="229">
        <v>695.33</v>
      </c>
      <c r="FZ54" s="229">
        <v>556.32000000000005</v>
      </c>
      <c r="GA54" s="229">
        <v>555.49</v>
      </c>
      <c r="GB54" s="229">
        <v>577.29999999999995</v>
      </c>
      <c r="GC54" s="229">
        <v>814.63</v>
      </c>
      <c r="GD54" s="229">
        <v>565.94000000000005</v>
      </c>
      <c r="GE54" s="230">
        <v>550.38</v>
      </c>
      <c r="GF54" s="229">
        <v>745.37</v>
      </c>
      <c r="GG54" s="229">
        <v>857.18</v>
      </c>
      <c r="GH54" s="229">
        <v>719.65</v>
      </c>
      <c r="GI54" s="229">
        <v>541.67999999999995</v>
      </c>
      <c r="GJ54" s="229">
        <v>688.15</v>
      </c>
      <c r="GK54" s="229">
        <v>634.42999999999995</v>
      </c>
      <c r="GL54" s="229">
        <v>594.78</v>
      </c>
      <c r="GM54" s="229">
        <v>637.80999999999995</v>
      </c>
      <c r="GN54" s="229">
        <v>614.58000000000004</v>
      </c>
      <c r="GO54" s="229">
        <v>514.15</v>
      </c>
      <c r="GP54" s="229">
        <v>542.85</v>
      </c>
      <c r="GQ54" s="229">
        <v>597.38</v>
      </c>
      <c r="GR54" s="229">
        <v>728.15</v>
      </c>
      <c r="GS54" s="229">
        <v>634.32000000000005</v>
      </c>
      <c r="GT54" s="229">
        <v>598.58000000000004</v>
      </c>
      <c r="GU54" s="229">
        <v>532.65</v>
      </c>
      <c r="GV54" s="229">
        <v>619.72</v>
      </c>
      <c r="GW54" s="229">
        <v>558.86</v>
      </c>
      <c r="GX54" s="229">
        <v>613.20000000000005</v>
      </c>
      <c r="GY54" s="229">
        <v>643.29</v>
      </c>
      <c r="GZ54" s="229">
        <v>748.57</v>
      </c>
      <c r="HA54" s="229">
        <v>596.13</v>
      </c>
      <c r="HB54" s="229">
        <v>589.27</v>
      </c>
      <c r="HC54" s="229">
        <v>836.93</v>
      </c>
      <c r="HD54" s="229">
        <v>526.85</v>
      </c>
      <c r="HE54" s="229">
        <v>572.6</v>
      </c>
      <c r="HF54" s="229">
        <v>590.16999999999996</v>
      </c>
      <c r="HG54" s="229">
        <v>588.23</v>
      </c>
      <c r="HH54" s="229">
        <v>638.42999999999995</v>
      </c>
      <c r="HI54" s="229">
        <v>779.91</v>
      </c>
      <c r="HJ54" s="229">
        <v>836.23</v>
      </c>
      <c r="HK54" s="229">
        <v>610.19000000000005</v>
      </c>
      <c r="HL54" s="229">
        <v>577.75</v>
      </c>
      <c r="HM54" s="229">
        <v>791.48</v>
      </c>
      <c r="HN54" s="229">
        <v>589.70000000000005</v>
      </c>
      <c r="HO54" s="229">
        <v>683.6</v>
      </c>
      <c r="HP54" s="229">
        <v>641.5</v>
      </c>
      <c r="HQ54" s="229">
        <v>619.76</v>
      </c>
      <c r="HR54" s="229">
        <v>532</v>
      </c>
      <c r="HS54" s="229">
        <v>528.65</v>
      </c>
      <c r="HT54" s="229">
        <v>778.88</v>
      </c>
      <c r="HU54" s="229">
        <v>593.57000000000005</v>
      </c>
      <c r="HV54" s="229">
        <v>770.14</v>
      </c>
      <c r="HW54" s="229">
        <v>585.73</v>
      </c>
      <c r="HX54" s="229">
        <v>600.78</v>
      </c>
      <c r="HY54" s="229">
        <v>745.05</v>
      </c>
      <c r="HZ54" s="229">
        <v>807.66</v>
      </c>
      <c r="IA54" s="229">
        <v>652.61</v>
      </c>
      <c r="IB54" s="229">
        <v>612.08000000000004</v>
      </c>
      <c r="IC54" s="229">
        <v>649.63</v>
      </c>
      <c r="ID54" s="229">
        <v>593.58000000000004</v>
      </c>
      <c r="IE54" s="229">
        <v>598.54999999999995</v>
      </c>
      <c r="IF54" s="229">
        <v>533.05999999999995</v>
      </c>
      <c r="IG54" s="229">
        <v>586.02</v>
      </c>
      <c r="IH54" s="229">
        <v>602.59</v>
      </c>
      <c r="II54" s="229">
        <v>617.25</v>
      </c>
      <c r="IJ54" s="229">
        <v>633.20000000000005</v>
      </c>
      <c r="IK54" s="229">
        <v>699.22</v>
      </c>
      <c r="IL54" s="229">
        <v>569.44000000000005</v>
      </c>
      <c r="IM54" s="229">
        <v>537.1</v>
      </c>
      <c r="IN54" s="229">
        <v>658.71</v>
      </c>
      <c r="IO54" s="229">
        <v>545.92999999999995</v>
      </c>
      <c r="IP54" s="229">
        <v>597.37</v>
      </c>
      <c r="IQ54" s="229">
        <v>614.25</v>
      </c>
      <c r="IR54" s="229">
        <v>515.38</v>
      </c>
      <c r="IS54" s="229">
        <v>584.24</v>
      </c>
      <c r="IT54" s="229">
        <v>593.39</v>
      </c>
      <c r="IU54" s="229">
        <v>596.07000000000005</v>
      </c>
      <c r="IV54" s="229">
        <v>593.91999999999996</v>
      </c>
      <c r="IW54" s="229">
        <v>598.73</v>
      </c>
      <c r="IX54" s="229">
        <v>794.62</v>
      </c>
      <c r="IY54" s="229">
        <v>632.65</v>
      </c>
      <c r="IZ54" s="229">
        <v>600.87</v>
      </c>
      <c r="JA54" s="229">
        <v>579.71</v>
      </c>
      <c r="JB54" s="229">
        <v>568.54</v>
      </c>
      <c r="JC54" s="229">
        <v>616.1</v>
      </c>
      <c r="JD54" s="229">
        <v>709.21</v>
      </c>
      <c r="JE54" s="229">
        <v>606.08000000000004</v>
      </c>
      <c r="JF54" s="229">
        <v>624.37</v>
      </c>
      <c r="JG54" s="229">
        <v>601.33000000000004</v>
      </c>
      <c r="JH54" s="229">
        <v>604.98</v>
      </c>
      <c r="JI54" s="229">
        <v>576.1</v>
      </c>
      <c r="JJ54" s="229">
        <v>622.74</v>
      </c>
      <c r="JK54" s="229">
        <v>699.06</v>
      </c>
      <c r="JL54" s="229">
        <v>589.38</v>
      </c>
      <c r="JM54" s="229">
        <v>544.6</v>
      </c>
      <c r="JN54" s="230">
        <v>606.19000000000005</v>
      </c>
      <c r="JO54" s="229">
        <v>607.15</v>
      </c>
      <c r="JP54" s="229">
        <v>848.78</v>
      </c>
      <c r="JQ54" s="229">
        <v>596.5</v>
      </c>
      <c r="JR54" s="229">
        <v>758.78</v>
      </c>
      <c r="JS54" s="229">
        <v>600.57000000000005</v>
      </c>
      <c r="JT54" s="229">
        <v>555.29999999999995</v>
      </c>
      <c r="JU54" s="229">
        <v>596.22</v>
      </c>
      <c r="JV54" s="229">
        <v>587.03</v>
      </c>
      <c r="JW54" s="229">
        <v>728.05</v>
      </c>
      <c r="JX54" s="229">
        <v>586.75</v>
      </c>
      <c r="JY54" s="229">
        <v>591.67999999999995</v>
      </c>
      <c r="JZ54" s="229">
        <v>556.21</v>
      </c>
      <c r="KA54" s="229">
        <v>610.12</v>
      </c>
      <c r="KB54" s="229">
        <v>585.17999999999995</v>
      </c>
      <c r="KC54" s="229">
        <v>523.15</v>
      </c>
      <c r="KD54" s="229">
        <v>599.16</v>
      </c>
      <c r="KE54" s="229">
        <v>594.74</v>
      </c>
      <c r="KF54" s="229">
        <v>739</v>
      </c>
      <c r="KG54" s="229">
        <v>765.95</v>
      </c>
      <c r="KH54" s="229">
        <v>637.6</v>
      </c>
      <c r="KI54" s="229">
        <v>603.17999999999995</v>
      </c>
      <c r="KJ54" s="230">
        <v>533.86</v>
      </c>
      <c r="KK54" s="229">
        <v>603</v>
      </c>
      <c r="KL54" s="229">
        <v>572.24</v>
      </c>
      <c r="KM54" s="229">
        <v>716.67</v>
      </c>
      <c r="KN54" s="229">
        <v>772.81</v>
      </c>
      <c r="KO54" s="229">
        <v>536.20000000000005</v>
      </c>
      <c r="KP54" s="229">
        <v>545.95000000000005</v>
      </c>
      <c r="KQ54" s="229">
        <v>595.08000000000004</v>
      </c>
      <c r="KR54" s="229">
        <v>602.72</v>
      </c>
      <c r="KS54" s="229">
        <v>552.45000000000005</v>
      </c>
      <c r="KT54" s="229">
        <v>710.62</v>
      </c>
      <c r="KU54" s="229">
        <v>615.48</v>
      </c>
      <c r="KV54" s="229">
        <v>762.04</v>
      </c>
      <c r="KW54" s="229">
        <v>625.49</v>
      </c>
      <c r="KX54" s="229">
        <v>691.74</v>
      </c>
      <c r="KY54" s="229">
        <v>787.74</v>
      </c>
      <c r="KZ54" s="229">
        <v>784.1</v>
      </c>
    </row>
    <row r="55" spans="1:312">
      <c r="A55" s="229">
        <v>2018</v>
      </c>
      <c r="B55" s="229">
        <v>4</v>
      </c>
      <c r="C55" s="229">
        <v>557.6</v>
      </c>
      <c r="D55" s="229">
        <v>327.89</v>
      </c>
      <c r="E55" s="229">
        <v>302.2</v>
      </c>
      <c r="F55" s="229">
        <v>288.25</v>
      </c>
      <c r="G55" s="100">
        <v>313.17</v>
      </c>
      <c r="H55" s="229">
        <v>318.79000000000002</v>
      </c>
      <c r="I55" s="229">
        <v>541.74</v>
      </c>
      <c r="J55" s="229">
        <v>229.47</v>
      </c>
      <c r="K55" s="229">
        <v>501.6</v>
      </c>
      <c r="L55" s="229">
        <v>355.18</v>
      </c>
      <c r="M55" s="229">
        <v>325.81</v>
      </c>
      <c r="N55" s="229">
        <v>360.25</v>
      </c>
      <c r="O55" s="229">
        <v>325.39999999999998</v>
      </c>
      <c r="P55" s="229">
        <v>408.16</v>
      </c>
      <c r="Q55" s="229">
        <v>436.58</v>
      </c>
      <c r="R55" s="229">
        <v>233.41</v>
      </c>
      <c r="S55" s="229">
        <v>467.92</v>
      </c>
      <c r="T55" s="229">
        <v>297.58</v>
      </c>
      <c r="U55" s="229">
        <v>399.27</v>
      </c>
      <c r="V55" s="229">
        <v>279.99</v>
      </c>
      <c r="W55" s="229">
        <v>376.25</v>
      </c>
      <c r="X55" s="229">
        <v>309.39</v>
      </c>
      <c r="Y55" s="229">
        <v>323.43</v>
      </c>
      <c r="Z55" s="229">
        <v>258.58</v>
      </c>
      <c r="AA55" s="229">
        <v>265.58</v>
      </c>
      <c r="AB55" s="229">
        <v>461.94</v>
      </c>
      <c r="AC55" s="229">
        <v>325.12</v>
      </c>
      <c r="AD55" s="229">
        <v>258.98</v>
      </c>
      <c r="AE55" s="229">
        <v>372.25</v>
      </c>
      <c r="AF55" s="229">
        <v>316.52</v>
      </c>
      <c r="AG55" s="229">
        <v>333.81</v>
      </c>
      <c r="AH55" s="229">
        <v>422.47</v>
      </c>
      <c r="AI55" s="229">
        <v>384.14</v>
      </c>
      <c r="AJ55" s="229">
        <v>486.63</v>
      </c>
      <c r="AK55" s="229">
        <v>327.38</v>
      </c>
      <c r="AL55" s="229">
        <v>413.74</v>
      </c>
      <c r="AM55" s="229">
        <v>316.12</v>
      </c>
      <c r="AN55" s="229">
        <v>283.68</v>
      </c>
      <c r="AO55" s="229">
        <v>327.60000000000002</v>
      </c>
      <c r="AP55" s="229">
        <v>321.18</v>
      </c>
      <c r="AQ55" s="229">
        <v>233.4</v>
      </c>
      <c r="AR55" s="229">
        <v>358.6</v>
      </c>
      <c r="AS55" s="229">
        <v>270.62</v>
      </c>
      <c r="AT55" s="229">
        <v>314.45999999999998</v>
      </c>
      <c r="AU55" s="229">
        <v>287.73</v>
      </c>
      <c r="AV55" s="229">
        <v>380.35</v>
      </c>
      <c r="AW55" s="229">
        <v>365.18</v>
      </c>
      <c r="AX55" s="229">
        <v>359.77</v>
      </c>
      <c r="AY55" s="229">
        <v>314.02999999999997</v>
      </c>
      <c r="AZ55" s="229">
        <v>321.33999999999997</v>
      </c>
      <c r="BA55" s="229">
        <v>323.88</v>
      </c>
      <c r="BB55" s="229">
        <v>334.98</v>
      </c>
      <c r="BC55" s="229">
        <v>458.15</v>
      </c>
      <c r="BD55" s="229">
        <v>322.01</v>
      </c>
      <c r="BE55" s="229">
        <v>458.12</v>
      </c>
      <c r="BF55" s="229">
        <v>299.23</v>
      </c>
      <c r="BG55" s="229">
        <v>332.4</v>
      </c>
      <c r="BH55" s="230">
        <v>303.57</v>
      </c>
      <c r="BI55" s="230">
        <v>341.48</v>
      </c>
      <c r="BJ55" s="229">
        <v>305.55</v>
      </c>
      <c r="BK55" s="229">
        <v>337.43</v>
      </c>
      <c r="BL55" s="229">
        <v>492.94</v>
      </c>
      <c r="BM55" s="229">
        <v>506.9</v>
      </c>
      <c r="BN55" s="229">
        <v>376.47</v>
      </c>
      <c r="BO55" s="229">
        <v>280.48</v>
      </c>
      <c r="BP55" s="229">
        <v>293.70999999999998</v>
      </c>
      <c r="BQ55" s="230">
        <v>313.51</v>
      </c>
      <c r="BR55" s="229">
        <v>379.15</v>
      </c>
      <c r="BS55" s="229">
        <v>316.88</v>
      </c>
      <c r="BT55" s="229">
        <v>327.08</v>
      </c>
      <c r="BU55" s="229">
        <v>261.77</v>
      </c>
      <c r="BV55" s="229">
        <v>447.82</v>
      </c>
      <c r="BW55" s="229">
        <v>502.66</v>
      </c>
      <c r="BX55" s="229">
        <v>480.2</v>
      </c>
      <c r="BY55" s="229">
        <v>368.64</v>
      </c>
      <c r="BZ55" s="229">
        <v>237.41</v>
      </c>
      <c r="CA55" s="229">
        <v>570.79</v>
      </c>
      <c r="CB55" s="229">
        <v>305.01</v>
      </c>
      <c r="CC55" s="229">
        <v>307.38</v>
      </c>
      <c r="CD55" s="229">
        <v>302.05</v>
      </c>
      <c r="CE55" s="229">
        <v>318.12</v>
      </c>
      <c r="CF55" s="229">
        <v>378.67</v>
      </c>
      <c r="CG55" s="229">
        <v>313.63</v>
      </c>
      <c r="CH55" s="229">
        <v>326.29000000000002</v>
      </c>
      <c r="CI55" s="229">
        <v>406.75</v>
      </c>
      <c r="CJ55" s="229">
        <v>294</v>
      </c>
      <c r="CK55" s="229">
        <v>285.98</v>
      </c>
      <c r="CL55" s="229">
        <v>370.51</v>
      </c>
      <c r="CM55" s="229">
        <v>419.97</v>
      </c>
      <c r="CN55" s="229">
        <v>262.77</v>
      </c>
      <c r="CO55" s="229">
        <v>259.07</v>
      </c>
      <c r="CP55" s="229">
        <v>281.22000000000003</v>
      </c>
      <c r="CQ55" s="229">
        <v>250.97</v>
      </c>
      <c r="CR55" s="229">
        <v>249.69</v>
      </c>
      <c r="CS55" s="229">
        <v>310.58999999999997</v>
      </c>
      <c r="CT55" s="229">
        <v>510.5</v>
      </c>
      <c r="CU55" s="229">
        <v>460.83</v>
      </c>
      <c r="CV55" s="229">
        <v>306.94</v>
      </c>
      <c r="CW55" s="229">
        <v>499.43</v>
      </c>
      <c r="CX55" s="229">
        <v>281.51</v>
      </c>
      <c r="CY55" s="229">
        <v>555.28</v>
      </c>
      <c r="CZ55" s="229">
        <v>326.33</v>
      </c>
      <c r="DA55" s="229">
        <v>276.29000000000002</v>
      </c>
      <c r="DB55" s="229">
        <v>342.63</v>
      </c>
      <c r="DC55" s="229">
        <v>282.35000000000002</v>
      </c>
      <c r="DD55" s="229">
        <v>336.91</v>
      </c>
      <c r="DE55" s="229">
        <v>316.87</v>
      </c>
      <c r="DF55" s="229">
        <v>337.05</v>
      </c>
      <c r="DG55" s="229">
        <v>285.58999999999997</v>
      </c>
      <c r="DH55" s="229">
        <v>533.46</v>
      </c>
      <c r="DI55" s="229">
        <v>315.07</v>
      </c>
      <c r="DJ55" s="229">
        <v>246.83</v>
      </c>
      <c r="DK55" s="229">
        <v>328.96</v>
      </c>
      <c r="DL55" s="229">
        <v>369.2</v>
      </c>
      <c r="DM55" s="229">
        <v>429.81</v>
      </c>
      <c r="DN55" s="229">
        <v>249.31</v>
      </c>
      <c r="DO55" s="229">
        <v>338.81</v>
      </c>
      <c r="DP55" s="229">
        <v>314.01</v>
      </c>
      <c r="DQ55" s="229">
        <v>280.35000000000002</v>
      </c>
      <c r="DR55" s="229">
        <v>327.93</v>
      </c>
      <c r="DS55" s="229">
        <v>318.45</v>
      </c>
      <c r="DT55" s="229">
        <v>289.97000000000003</v>
      </c>
      <c r="DU55" s="229">
        <v>524.98</v>
      </c>
      <c r="DV55" s="229">
        <v>229.2</v>
      </c>
      <c r="DW55" s="229">
        <v>321.11</v>
      </c>
      <c r="DX55" s="229">
        <v>258.18</v>
      </c>
      <c r="DY55" s="229">
        <v>241.84</v>
      </c>
      <c r="DZ55" s="229">
        <v>320.83</v>
      </c>
      <c r="EA55" s="229">
        <v>389.99</v>
      </c>
      <c r="EB55" s="229">
        <v>293.68</v>
      </c>
      <c r="EC55" s="229">
        <v>288.93</v>
      </c>
      <c r="ED55" s="229">
        <v>322.32</v>
      </c>
      <c r="EE55" s="229">
        <v>295.27999999999997</v>
      </c>
      <c r="EF55" s="229">
        <v>305.69</v>
      </c>
      <c r="EG55" s="229">
        <v>338.42</v>
      </c>
      <c r="EH55" s="229">
        <v>299.89999999999998</v>
      </c>
      <c r="EI55" s="229">
        <v>286.73</v>
      </c>
      <c r="EJ55" s="229">
        <v>418.03</v>
      </c>
      <c r="EK55" s="229">
        <v>229.46</v>
      </c>
      <c r="EL55" s="229">
        <v>368.31</v>
      </c>
      <c r="EM55" s="229">
        <v>504.15</v>
      </c>
      <c r="EN55" s="229">
        <v>228.06</v>
      </c>
      <c r="EO55" s="229">
        <v>487.63</v>
      </c>
      <c r="EP55" s="229">
        <v>316.66000000000003</v>
      </c>
      <c r="EQ55" s="229">
        <v>310.33</v>
      </c>
      <c r="ER55" s="229">
        <v>233.2</v>
      </c>
      <c r="ES55" s="229">
        <v>428.3</v>
      </c>
      <c r="ET55" s="229">
        <v>494.83</v>
      </c>
      <c r="EU55" s="229">
        <v>299.55</v>
      </c>
      <c r="EV55" s="229">
        <v>272.3</v>
      </c>
      <c r="EW55" s="229">
        <v>322.39999999999998</v>
      </c>
      <c r="EX55" s="229">
        <v>298.45</v>
      </c>
      <c r="EY55" s="229">
        <v>403.9</v>
      </c>
      <c r="EZ55" s="229">
        <v>319.02999999999997</v>
      </c>
      <c r="FA55" s="230">
        <v>319.93</v>
      </c>
      <c r="FB55" s="229">
        <v>316.77999999999997</v>
      </c>
      <c r="FC55" s="229">
        <v>362.73</v>
      </c>
      <c r="FD55" s="229">
        <v>330.48</v>
      </c>
      <c r="FE55" s="229">
        <v>279.76</v>
      </c>
      <c r="FF55" s="229">
        <v>281.8</v>
      </c>
      <c r="FG55" s="229">
        <v>278.83999999999997</v>
      </c>
      <c r="FH55" s="229">
        <v>293.58</v>
      </c>
      <c r="FI55" s="229">
        <v>322.45999999999998</v>
      </c>
      <c r="FJ55" s="229">
        <v>341.28</v>
      </c>
      <c r="FK55" s="229">
        <v>373.75</v>
      </c>
      <c r="FL55" s="229">
        <v>432.36</v>
      </c>
      <c r="FM55" s="229">
        <v>308.45999999999998</v>
      </c>
      <c r="FN55" s="229">
        <v>360.05</v>
      </c>
      <c r="FO55" s="229">
        <v>480.29</v>
      </c>
      <c r="FP55" s="229">
        <v>301.86</v>
      </c>
      <c r="FQ55" s="229">
        <v>278</v>
      </c>
      <c r="FR55" s="229">
        <v>329.14</v>
      </c>
      <c r="FS55" s="229">
        <v>318.27999999999997</v>
      </c>
      <c r="FT55" s="229">
        <v>354.55</v>
      </c>
      <c r="FU55" s="229">
        <v>320.36</v>
      </c>
      <c r="FV55" s="229">
        <v>293.69</v>
      </c>
      <c r="FW55" s="229">
        <v>394.28</v>
      </c>
      <c r="FX55" s="229">
        <v>266.75</v>
      </c>
      <c r="FY55" s="229">
        <v>408.57</v>
      </c>
      <c r="FZ55" s="229">
        <v>268.48</v>
      </c>
      <c r="GA55" s="229">
        <v>291.72000000000003</v>
      </c>
      <c r="GB55" s="229">
        <v>328.65</v>
      </c>
      <c r="GC55" s="229">
        <v>493.05</v>
      </c>
      <c r="GD55" s="229">
        <v>284.27999999999997</v>
      </c>
      <c r="GE55" s="230">
        <v>260.56</v>
      </c>
      <c r="GF55" s="229">
        <v>468.24</v>
      </c>
      <c r="GG55" s="229">
        <v>567.97</v>
      </c>
      <c r="GH55" s="229">
        <v>446.93</v>
      </c>
      <c r="GI55" s="229">
        <v>280.64999999999998</v>
      </c>
      <c r="GJ55" s="229">
        <v>396.03</v>
      </c>
      <c r="GK55" s="229">
        <v>346.52</v>
      </c>
      <c r="GL55" s="229">
        <v>319.91000000000003</v>
      </c>
      <c r="GM55" s="229">
        <v>375.99</v>
      </c>
      <c r="GN55" s="229">
        <v>324.24</v>
      </c>
      <c r="GO55" s="229">
        <v>300.02999999999997</v>
      </c>
      <c r="GP55" s="229">
        <v>252.04</v>
      </c>
      <c r="GQ55" s="229">
        <v>296.44</v>
      </c>
      <c r="GR55" s="229">
        <v>457.55</v>
      </c>
      <c r="GS55" s="229">
        <v>351.83</v>
      </c>
      <c r="GT55" s="229">
        <v>346.65</v>
      </c>
      <c r="GU55" s="229">
        <v>262.01</v>
      </c>
      <c r="GV55" s="229">
        <v>378.97</v>
      </c>
      <c r="GW55" s="229">
        <v>314.52999999999997</v>
      </c>
      <c r="GX55" s="229">
        <v>304.60000000000002</v>
      </c>
      <c r="GY55" s="229">
        <v>364.35</v>
      </c>
      <c r="GZ55" s="229">
        <v>444.68</v>
      </c>
      <c r="HA55" s="229">
        <v>313.02999999999997</v>
      </c>
      <c r="HB55" s="229">
        <v>311.70999999999998</v>
      </c>
      <c r="HC55" s="229">
        <v>505.5</v>
      </c>
      <c r="HD55" s="229">
        <v>230.76</v>
      </c>
      <c r="HE55" s="229">
        <v>302.44</v>
      </c>
      <c r="HF55" s="229">
        <v>316.61</v>
      </c>
      <c r="HG55" s="229">
        <v>309.41000000000003</v>
      </c>
      <c r="HH55" s="229">
        <v>351.55</v>
      </c>
      <c r="HI55" s="229">
        <v>487.07</v>
      </c>
      <c r="HJ55" s="229">
        <v>504.16</v>
      </c>
      <c r="HK55" s="229">
        <v>327.93</v>
      </c>
      <c r="HL55" s="229">
        <v>320.33</v>
      </c>
      <c r="HM55" s="229">
        <v>472.4</v>
      </c>
      <c r="HN55" s="229">
        <v>310.14999999999998</v>
      </c>
      <c r="HO55" s="229">
        <v>410.6</v>
      </c>
      <c r="HP55" s="229">
        <v>362.63</v>
      </c>
      <c r="HQ55" s="229">
        <v>334.24</v>
      </c>
      <c r="HR55" s="229">
        <v>233.29</v>
      </c>
      <c r="HS55" s="229">
        <v>240.41</v>
      </c>
      <c r="HT55" s="229">
        <v>463.04</v>
      </c>
      <c r="HU55" s="229">
        <v>304.45999999999998</v>
      </c>
      <c r="HV55" s="229">
        <v>465.28</v>
      </c>
      <c r="HW55" s="229">
        <v>312.75</v>
      </c>
      <c r="HX55" s="229">
        <v>332.8</v>
      </c>
      <c r="HY55" s="229">
        <v>442.75</v>
      </c>
      <c r="HZ55" s="229">
        <v>490.82</v>
      </c>
      <c r="IA55" s="229">
        <v>372.45</v>
      </c>
      <c r="IB55" s="229">
        <v>313.88</v>
      </c>
      <c r="IC55" s="229">
        <v>401.06</v>
      </c>
      <c r="ID55" s="229">
        <v>308.27999999999997</v>
      </c>
      <c r="IE55" s="229">
        <v>323.98</v>
      </c>
      <c r="IF55" s="229">
        <v>280.16000000000003</v>
      </c>
      <c r="IG55" s="229">
        <v>318.97000000000003</v>
      </c>
      <c r="IH55" s="229">
        <v>301.22000000000003</v>
      </c>
      <c r="II55" s="229">
        <v>311.13</v>
      </c>
      <c r="IJ55" s="229">
        <v>358.68</v>
      </c>
      <c r="IK55" s="229">
        <v>422.3</v>
      </c>
      <c r="IL55" s="229">
        <v>281.75</v>
      </c>
      <c r="IM55" s="229">
        <v>268.88</v>
      </c>
      <c r="IN55" s="229">
        <v>381.08</v>
      </c>
      <c r="IO55" s="229">
        <v>281.05</v>
      </c>
      <c r="IP55" s="229">
        <v>307.89</v>
      </c>
      <c r="IQ55" s="229">
        <v>306.08</v>
      </c>
      <c r="IR55" s="229">
        <v>274.02999999999997</v>
      </c>
      <c r="IS55" s="229">
        <v>311.48</v>
      </c>
      <c r="IT55" s="229">
        <v>337.93</v>
      </c>
      <c r="IU55" s="229">
        <v>326.25</v>
      </c>
      <c r="IV55" s="229">
        <v>334.63</v>
      </c>
      <c r="IW55" s="229">
        <v>319.27999999999997</v>
      </c>
      <c r="IX55" s="229">
        <v>495.47</v>
      </c>
      <c r="IY55" s="229">
        <v>355.45</v>
      </c>
      <c r="IZ55" s="229">
        <v>300.83</v>
      </c>
      <c r="JA55" s="229">
        <v>311.05</v>
      </c>
      <c r="JB55" s="229">
        <v>284.08</v>
      </c>
      <c r="JC55" s="229">
        <v>321.18</v>
      </c>
      <c r="JD55" s="229">
        <v>429.91</v>
      </c>
      <c r="JE55" s="229">
        <v>319.82</v>
      </c>
      <c r="JF55" s="229">
        <v>327.3</v>
      </c>
      <c r="JG55" s="229">
        <v>314.2</v>
      </c>
      <c r="JH55" s="229">
        <v>309.73</v>
      </c>
      <c r="JI55" s="229">
        <v>308.17</v>
      </c>
      <c r="JJ55" s="229">
        <v>337.24</v>
      </c>
      <c r="JK55" s="229">
        <v>404.56</v>
      </c>
      <c r="JL55" s="229">
        <v>295.79000000000002</v>
      </c>
      <c r="JM55" s="229">
        <v>276.23</v>
      </c>
      <c r="JN55" s="230">
        <v>336.14</v>
      </c>
      <c r="JO55" s="229">
        <v>305.66000000000003</v>
      </c>
      <c r="JP55" s="229">
        <v>502.54</v>
      </c>
      <c r="JQ55" s="229">
        <v>298.77999999999997</v>
      </c>
      <c r="JR55" s="229">
        <v>451.65</v>
      </c>
      <c r="JS55" s="229">
        <v>315.88</v>
      </c>
      <c r="JT55" s="229">
        <v>301.5</v>
      </c>
      <c r="JU55" s="229">
        <v>302.93</v>
      </c>
      <c r="JV55" s="229">
        <v>317.47000000000003</v>
      </c>
      <c r="JW55" s="229">
        <v>433.72</v>
      </c>
      <c r="JX55" s="229">
        <v>293.13</v>
      </c>
      <c r="JY55" s="229">
        <v>340.6</v>
      </c>
      <c r="JZ55" s="229">
        <v>299.95999999999998</v>
      </c>
      <c r="KA55" s="229">
        <v>321.64999999999998</v>
      </c>
      <c r="KB55" s="229">
        <v>286.36</v>
      </c>
      <c r="KC55" s="229">
        <v>294.69</v>
      </c>
      <c r="KD55" s="229">
        <v>334.08</v>
      </c>
      <c r="KE55" s="229">
        <v>329.98</v>
      </c>
      <c r="KF55" s="229">
        <v>437.15</v>
      </c>
      <c r="KG55" s="229">
        <v>457</v>
      </c>
      <c r="KH55" s="229">
        <v>348.59</v>
      </c>
      <c r="KI55" s="229">
        <v>298.93</v>
      </c>
      <c r="KJ55" s="230">
        <v>235.08</v>
      </c>
      <c r="KK55" s="229">
        <v>310.38</v>
      </c>
      <c r="KL55" s="229">
        <v>280.19</v>
      </c>
      <c r="KM55" s="229">
        <v>426.22</v>
      </c>
      <c r="KN55" s="229">
        <v>466.54</v>
      </c>
      <c r="KO55" s="229">
        <v>244.08</v>
      </c>
      <c r="KP55" s="229">
        <v>305.19</v>
      </c>
      <c r="KQ55" s="229">
        <v>305.91000000000003</v>
      </c>
      <c r="KR55" s="229">
        <v>312.38</v>
      </c>
      <c r="KS55" s="229">
        <v>261.64999999999998</v>
      </c>
      <c r="KT55" s="229">
        <v>435.92</v>
      </c>
      <c r="KU55" s="229">
        <v>314.3</v>
      </c>
      <c r="KV55" s="229">
        <v>452.2</v>
      </c>
      <c r="KW55" s="229">
        <v>373.68</v>
      </c>
      <c r="KX55" s="229">
        <v>412.43</v>
      </c>
      <c r="KY55" s="229">
        <v>479.63</v>
      </c>
      <c r="KZ55" s="229">
        <v>483.55</v>
      </c>
    </row>
    <row r="56" spans="1:312">
      <c r="A56" s="229">
        <v>2018</v>
      </c>
      <c r="B56" s="229">
        <v>5</v>
      </c>
      <c r="C56" s="229">
        <v>355.83</v>
      </c>
      <c r="D56" s="229">
        <v>63.09</v>
      </c>
      <c r="E56" s="229">
        <v>70.47</v>
      </c>
      <c r="F56" s="229">
        <v>68.41</v>
      </c>
      <c r="G56" s="100">
        <v>62.32</v>
      </c>
      <c r="H56" s="229">
        <v>55.89</v>
      </c>
      <c r="I56" s="229">
        <v>271.91000000000003</v>
      </c>
      <c r="J56" s="229">
        <v>53.35</v>
      </c>
      <c r="K56" s="229">
        <v>220.86</v>
      </c>
      <c r="L56" s="229">
        <v>78.739999999999995</v>
      </c>
      <c r="M56" s="229">
        <v>69.319999999999993</v>
      </c>
      <c r="N56" s="229">
        <v>72.510000000000005</v>
      </c>
      <c r="O56" s="229">
        <v>73.92</v>
      </c>
      <c r="P56" s="229">
        <v>131.07</v>
      </c>
      <c r="Q56" s="229">
        <v>156.05000000000001</v>
      </c>
      <c r="R56" s="229">
        <v>56.22</v>
      </c>
      <c r="S56" s="229">
        <v>180.47</v>
      </c>
      <c r="T56" s="229">
        <v>70.72</v>
      </c>
      <c r="U56" s="229">
        <v>92.3</v>
      </c>
      <c r="V56" s="229">
        <v>88.73</v>
      </c>
      <c r="W56" s="229">
        <v>76.34</v>
      </c>
      <c r="X56" s="229">
        <v>72.680000000000007</v>
      </c>
      <c r="Y56" s="229">
        <v>62.4</v>
      </c>
      <c r="Z56" s="229">
        <v>69.33</v>
      </c>
      <c r="AA56" s="229">
        <v>79.819999999999993</v>
      </c>
      <c r="AB56" s="229">
        <v>144.93</v>
      </c>
      <c r="AC56" s="229">
        <v>62.85</v>
      </c>
      <c r="AD56" s="229">
        <v>63.81</v>
      </c>
      <c r="AE56" s="229">
        <v>85.05</v>
      </c>
      <c r="AF56" s="229">
        <v>67</v>
      </c>
      <c r="AG56" s="229">
        <v>72.400000000000006</v>
      </c>
      <c r="AH56" s="229">
        <v>119.68</v>
      </c>
      <c r="AI56" s="229">
        <v>82.04</v>
      </c>
      <c r="AJ56" s="229">
        <v>180.83</v>
      </c>
      <c r="AK56" s="229">
        <v>78.05</v>
      </c>
      <c r="AL56" s="229">
        <v>100.55</v>
      </c>
      <c r="AM56" s="229">
        <v>68.11</v>
      </c>
      <c r="AN56" s="229">
        <v>72.89</v>
      </c>
      <c r="AO56" s="229">
        <v>65.09</v>
      </c>
      <c r="AP56" s="229">
        <v>61.22</v>
      </c>
      <c r="AQ56" s="229">
        <v>57.27</v>
      </c>
      <c r="AR56" s="229">
        <v>72.010000000000005</v>
      </c>
      <c r="AS56" s="229">
        <v>62.73</v>
      </c>
      <c r="AT56" s="229">
        <v>68.89</v>
      </c>
      <c r="AU56" s="229">
        <v>105.38</v>
      </c>
      <c r="AV56" s="229">
        <v>76.05</v>
      </c>
      <c r="AW56" s="229">
        <v>86.92</v>
      </c>
      <c r="AX56" s="229">
        <v>81.150000000000006</v>
      </c>
      <c r="AY56" s="229">
        <v>73.06</v>
      </c>
      <c r="AZ56" s="229">
        <v>65.89</v>
      </c>
      <c r="BA56" s="229">
        <v>68.98</v>
      </c>
      <c r="BB56" s="229">
        <v>71.010000000000005</v>
      </c>
      <c r="BC56" s="229">
        <v>165.42</v>
      </c>
      <c r="BD56" s="229">
        <v>75.13</v>
      </c>
      <c r="BE56" s="229">
        <v>169.59</v>
      </c>
      <c r="BF56" s="229">
        <v>69.400000000000006</v>
      </c>
      <c r="BG56" s="229">
        <v>82.91</v>
      </c>
      <c r="BH56" s="230">
        <v>69.3</v>
      </c>
      <c r="BI56" s="230">
        <v>87.65</v>
      </c>
      <c r="BJ56" s="229">
        <v>65.05</v>
      </c>
      <c r="BK56" s="229">
        <v>88.92</v>
      </c>
      <c r="BL56" s="229">
        <v>189.7</v>
      </c>
      <c r="BM56" s="229">
        <v>253.67</v>
      </c>
      <c r="BN56" s="229">
        <v>95.13</v>
      </c>
      <c r="BO56" s="229">
        <v>59.7</v>
      </c>
      <c r="BP56" s="229">
        <v>63.03</v>
      </c>
      <c r="BQ56" s="230">
        <v>76.900000000000006</v>
      </c>
      <c r="BR56" s="229">
        <v>79.959999999999994</v>
      </c>
      <c r="BS56" s="229">
        <v>63.19</v>
      </c>
      <c r="BT56" s="229">
        <v>61.05</v>
      </c>
      <c r="BU56" s="229">
        <v>59.65</v>
      </c>
      <c r="BV56" s="229">
        <v>136.1</v>
      </c>
      <c r="BW56" s="229">
        <v>232.36</v>
      </c>
      <c r="BX56" s="229">
        <v>149.93</v>
      </c>
      <c r="BY56" s="229">
        <v>74.47</v>
      </c>
      <c r="BZ56" s="229">
        <v>58.3</v>
      </c>
      <c r="CA56" s="229">
        <v>287.60000000000002</v>
      </c>
      <c r="CB56" s="229">
        <v>87.62</v>
      </c>
      <c r="CC56" s="229">
        <v>68.19</v>
      </c>
      <c r="CD56" s="229">
        <v>66.400000000000006</v>
      </c>
      <c r="CE56" s="229">
        <v>113.55</v>
      </c>
      <c r="CF56" s="229">
        <v>83.07</v>
      </c>
      <c r="CG56" s="229">
        <v>68.05</v>
      </c>
      <c r="CH56" s="229">
        <v>78.17</v>
      </c>
      <c r="CI56" s="229">
        <v>133.43</v>
      </c>
      <c r="CJ56" s="229">
        <v>71.61</v>
      </c>
      <c r="CK56" s="229">
        <v>73.73</v>
      </c>
      <c r="CL56" s="229">
        <v>84.49</v>
      </c>
      <c r="CM56" s="229">
        <v>178.07</v>
      </c>
      <c r="CN56" s="229">
        <v>80.12</v>
      </c>
      <c r="CO56" s="229">
        <v>67.25</v>
      </c>
      <c r="CP56" s="229">
        <v>64.59</v>
      </c>
      <c r="CQ56" s="229">
        <v>68.56</v>
      </c>
      <c r="CR56" s="229">
        <v>67.2</v>
      </c>
      <c r="CS56" s="229">
        <v>59.51</v>
      </c>
      <c r="CT56" s="229">
        <v>225.8</v>
      </c>
      <c r="CU56" s="229">
        <v>145.47</v>
      </c>
      <c r="CV56" s="229">
        <v>70.31</v>
      </c>
      <c r="CW56" s="229">
        <v>228.55</v>
      </c>
      <c r="CX56" s="229">
        <v>84.08</v>
      </c>
      <c r="CY56" s="229">
        <v>289.70999999999998</v>
      </c>
      <c r="CZ56" s="229">
        <v>107.11</v>
      </c>
      <c r="DA56" s="229">
        <v>88.13</v>
      </c>
      <c r="DB56" s="229">
        <v>76.45</v>
      </c>
      <c r="DC56" s="229">
        <v>78.23</v>
      </c>
      <c r="DD56" s="229">
        <v>92.93</v>
      </c>
      <c r="DE56" s="229">
        <v>64.349999999999994</v>
      </c>
      <c r="DF56" s="229">
        <v>71.510000000000005</v>
      </c>
      <c r="DG56" s="229">
        <v>62.97</v>
      </c>
      <c r="DH56" s="229">
        <v>284.35000000000002</v>
      </c>
      <c r="DI56" s="229">
        <v>76.92</v>
      </c>
      <c r="DJ56" s="229">
        <v>64.239999999999995</v>
      </c>
      <c r="DK56" s="229">
        <v>67</v>
      </c>
      <c r="DL56" s="229">
        <v>80.680000000000007</v>
      </c>
      <c r="DM56" s="229">
        <v>145.71</v>
      </c>
      <c r="DN56" s="229">
        <v>71.91</v>
      </c>
      <c r="DO56" s="229">
        <v>85.63</v>
      </c>
      <c r="DP56" s="229">
        <v>62.04</v>
      </c>
      <c r="DQ56" s="229">
        <v>59.41</v>
      </c>
      <c r="DR56" s="229">
        <v>84.92</v>
      </c>
      <c r="DS56" s="229">
        <v>57.17</v>
      </c>
      <c r="DT56" s="229">
        <v>65.790000000000006</v>
      </c>
      <c r="DU56" s="229">
        <v>295.58999999999997</v>
      </c>
      <c r="DV56" s="229">
        <v>55.36</v>
      </c>
      <c r="DW56" s="229">
        <v>58.54</v>
      </c>
      <c r="DX56" s="229">
        <v>62.62</v>
      </c>
      <c r="DY56" s="229">
        <v>62.82</v>
      </c>
      <c r="DZ56" s="229">
        <v>64.569999999999993</v>
      </c>
      <c r="EA56" s="229">
        <v>80.930000000000007</v>
      </c>
      <c r="EB56" s="229">
        <v>67.010000000000005</v>
      </c>
      <c r="EC56" s="229">
        <v>73.36</v>
      </c>
      <c r="ED56" s="229">
        <v>72.84</v>
      </c>
      <c r="EE56" s="229">
        <v>62.58</v>
      </c>
      <c r="EF56" s="229">
        <v>69.58</v>
      </c>
      <c r="EG56" s="229">
        <v>68</v>
      </c>
      <c r="EH56" s="229">
        <v>59.64</v>
      </c>
      <c r="EI56" s="229">
        <v>74.819999999999993</v>
      </c>
      <c r="EJ56" s="229">
        <v>101.95</v>
      </c>
      <c r="EK56" s="229">
        <v>53.93</v>
      </c>
      <c r="EL56" s="229">
        <v>77.05</v>
      </c>
      <c r="EM56" s="229">
        <v>234.06</v>
      </c>
      <c r="EN56" s="229">
        <v>53.33</v>
      </c>
      <c r="EO56" s="229">
        <v>168.84</v>
      </c>
      <c r="EP56" s="229">
        <v>74.11</v>
      </c>
      <c r="EQ56" s="229">
        <v>65.680000000000007</v>
      </c>
      <c r="ER56" s="229">
        <v>54.94</v>
      </c>
      <c r="ES56" s="229">
        <v>107.41</v>
      </c>
      <c r="ET56" s="229">
        <v>206.08</v>
      </c>
      <c r="EU56" s="229">
        <v>69.17</v>
      </c>
      <c r="EV56" s="229">
        <v>74.75</v>
      </c>
      <c r="EW56" s="229">
        <v>87.65</v>
      </c>
      <c r="EX56" s="229">
        <v>58.05</v>
      </c>
      <c r="EY56" s="229">
        <v>86.68</v>
      </c>
      <c r="EZ56" s="229">
        <v>72.37</v>
      </c>
      <c r="FA56" s="230">
        <v>71.930000000000007</v>
      </c>
      <c r="FB56" s="229">
        <v>72.760000000000005</v>
      </c>
      <c r="FC56" s="229">
        <v>81.93</v>
      </c>
      <c r="FD56" s="229">
        <v>65.98</v>
      </c>
      <c r="FE56" s="229">
        <v>59.75</v>
      </c>
      <c r="FF56" s="229">
        <v>61.23</v>
      </c>
      <c r="FG56" s="229">
        <v>82.03</v>
      </c>
      <c r="FH56" s="229">
        <v>94.32</v>
      </c>
      <c r="FI56" s="229">
        <v>72.989999999999995</v>
      </c>
      <c r="FJ56" s="229">
        <v>73.78</v>
      </c>
      <c r="FK56" s="229">
        <v>77.98</v>
      </c>
      <c r="FL56" s="229">
        <v>182.53</v>
      </c>
      <c r="FM56" s="229">
        <v>72.959999999999994</v>
      </c>
      <c r="FN56" s="229">
        <v>109.67</v>
      </c>
      <c r="FO56" s="229">
        <v>182.81</v>
      </c>
      <c r="FP56" s="229">
        <v>66.33</v>
      </c>
      <c r="FQ56" s="229">
        <v>68.33</v>
      </c>
      <c r="FR56" s="229">
        <v>73.83</v>
      </c>
      <c r="FS56" s="229">
        <v>83.04</v>
      </c>
      <c r="FT56" s="229">
        <v>137.19999999999999</v>
      </c>
      <c r="FU56" s="229">
        <v>69.72</v>
      </c>
      <c r="FV56" s="229">
        <v>67.239999999999995</v>
      </c>
      <c r="FW56" s="229">
        <v>98.44</v>
      </c>
      <c r="FX56" s="229">
        <v>71.09</v>
      </c>
      <c r="FY56" s="229">
        <v>91.64</v>
      </c>
      <c r="FZ56" s="229">
        <v>73.989999999999995</v>
      </c>
      <c r="GA56" s="229">
        <v>88.42</v>
      </c>
      <c r="GB56" s="229">
        <v>113.97</v>
      </c>
      <c r="GC56" s="229">
        <v>207.84</v>
      </c>
      <c r="GD56" s="229">
        <v>62.22</v>
      </c>
      <c r="GE56" s="230">
        <v>74.650000000000006</v>
      </c>
      <c r="GF56" s="229">
        <v>187.47</v>
      </c>
      <c r="GG56" s="229">
        <v>343.97</v>
      </c>
      <c r="GH56" s="229">
        <v>167.32</v>
      </c>
      <c r="GI56" s="229">
        <v>82.66</v>
      </c>
      <c r="GJ56" s="229">
        <v>85.68</v>
      </c>
      <c r="GK56" s="229">
        <v>68.819999999999993</v>
      </c>
      <c r="GL56" s="229">
        <v>65.22</v>
      </c>
      <c r="GM56" s="229">
        <v>75.72</v>
      </c>
      <c r="GN56" s="229">
        <v>64.87</v>
      </c>
      <c r="GO56" s="229">
        <v>129.68</v>
      </c>
      <c r="GP56" s="229">
        <v>67.33</v>
      </c>
      <c r="GQ56" s="229">
        <v>61.87</v>
      </c>
      <c r="GR56" s="229">
        <v>149.04</v>
      </c>
      <c r="GS56" s="229">
        <v>70.8</v>
      </c>
      <c r="GT56" s="229">
        <v>121.13</v>
      </c>
      <c r="GU56" s="229">
        <v>70.849999999999994</v>
      </c>
      <c r="GV56" s="229">
        <v>104.41</v>
      </c>
      <c r="GW56" s="229">
        <v>78.53</v>
      </c>
      <c r="GX56" s="229">
        <v>63.3</v>
      </c>
      <c r="GY56" s="229">
        <v>74.27</v>
      </c>
      <c r="GZ56" s="229">
        <v>134.41999999999999</v>
      </c>
      <c r="HA56" s="229">
        <v>62.37</v>
      </c>
      <c r="HB56" s="229">
        <v>62.14</v>
      </c>
      <c r="HC56" s="229">
        <v>219.23</v>
      </c>
      <c r="HD56" s="229">
        <v>53.74</v>
      </c>
      <c r="HE56" s="229">
        <v>69.349999999999994</v>
      </c>
      <c r="HF56" s="229">
        <v>66.599999999999994</v>
      </c>
      <c r="HG56" s="229">
        <v>59.84</v>
      </c>
      <c r="HH56" s="229">
        <v>79.16</v>
      </c>
      <c r="HI56" s="229">
        <v>207.6</v>
      </c>
      <c r="HJ56" s="229">
        <v>219.7</v>
      </c>
      <c r="HK56" s="229">
        <v>64.16</v>
      </c>
      <c r="HL56" s="229">
        <v>76.58</v>
      </c>
      <c r="HM56" s="229">
        <v>177.7</v>
      </c>
      <c r="HN56" s="229">
        <v>60.54</v>
      </c>
      <c r="HO56" s="229">
        <v>142.32</v>
      </c>
      <c r="HP56" s="229">
        <v>83</v>
      </c>
      <c r="HQ56" s="229">
        <v>64.2</v>
      </c>
      <c r="HR56" s="229">
        <v>57.82</v>
      </c>
      <c r="HS56" s="229">
        <v>55.51</v>
      </c>
      <c r="HT56" s="229">
        <v>124.95</v>
      </c>
      <c r="HU56" s="229">
        <v>71.77</v>
      </c>
      <c r="HV56" s="229">
        <v>149.94</v>
      </c>
      <c r="HW56" s="229">
        <v>75.28</v>
      </c>
      <c r="HX56" s="229">
        <v>83.6</v>
      </c>
      <c r="HY56" s="229">
        <v>129.6</v>
      </c>
      <c r="HZ56" s="229">
        <v>148.84</v>
      </c>
      <c r="IA56" s="229">
        <v>75.349999999999994</v>
      </c>
      <c r="IB56" s="229">
        <v>71.239999999999995</v>
      </c>
      <c r="IC56" s="229">
        <v>134.74</v>
      </c>
      <c r="ID56" s="229">
        <v>74.349999999999994</v>
      </c>
      <c r="IE56" s="229">
        <v>69.61</v>
      </c>
      <c r="IF56" s="229">
        <v>96.81</v>
      </c>
      <c r="IG56" s="229">
        <v>73.52</v>
      </c>
      <c r="IH56" s="229">
        <v>61.19</v>
      </c>
      <c r="II56" s="229">
        <v>62.98</v>
      </c>
      <c r="IJ56" s="229">
        <v>74.319999999999993</v>
      </c>
      <c r="IK56" s="229">
        <v>149.30000000000001</v>
      </c>
      <c r="IL56" s="229">
        <v>71.069999999999993</v>
      </c>
      <c r="IM56" s="229">
        <v>78.88</v>
      </c>
      <c r="IN56" s="229">
        <v>80.650000000000006</v>
      </c>
      <c r="IO56" s="229">
        <v>83</v>
      </c>
      <c r="IP56" s="229">
        <v>71.84</v>
      </c>
      <c r="IQ56" s="229">
        <v>58.42</v>
      </c>
      <c r="IR56" s="229">
        <v>84.26</v>
      </c>
      <c r="IS56" s="229">
        <v>66.56</v>
      </c>
      <c r="IT56" s="229">
        <v>104.69</v>
      </c>
      <c r="IU56" s="229">
        <v>78.63</v>
      </c>
      <c r="IV56" s="229">
        <v>88.7</v>
      </c>
      <c r="IW56" s="229">
        <v>69.23</v>
      </c>
      <c r="IX56" s="229">
        <v>176.36</v>
      </c>
      <c r="IY56" s="229">
        <v>70.180000000000007</v>
      </c>
      <c r="IZ56" s="229">
        <v>61.07</v>
      </c>
      <c r="JA56" s="229">
        <v>69.7</v>
      </c>
      <c r="JB56" s="229">
        <v>69.489999999999995</v>
      </c>
      <c r="JC56" s="229">
        <v>74.62</v>
      </c>
      <c r="JD56" s="229">
        <v>169.38</v>
      </c>
      <c r="JE56" s="229">
        <v>65.790000000000006</v>
      </c>
      <c r="JF56" s="229">
        <v>64.25</v>
      </c>
      <c r="JG56" s="229">
        <v>81.81</v>
      </c>
      <c r="JH56" s="229">
        <v>69.33</v>
      </c>
      <c r="JI56" s="229">
        <v>84.58</v>
      </c>
      <c r="JJ56" s="229">
        <v>84.57</v>
      </c>
      <c r="JK56" s="229">
        <v>87.2</v>
      </c>
      <c r="JL56" s="229">
        <v>63.13</v>
      </c>
      <c r="JM56" s="229">
        <v>62.79</v>
      </c>
      <c r="JN56" s="230">
        <v>85.92</v>
      </c>
      <c r="JO56" s="229">
        <v>69.39</v>
      </c>
      <c r="JP56" s="229">
        <v>201.66</v>
      </c>
      <c r="JQ56" s="229">
        <v>72.400000000000006</v>
      </c>
      <c r="JR56" s="229">
        <v>157.9</v>
      </c>
      <c r="JS56" s="229">
        <v>60.67</v>
      </c>
      <c r="JT56" s="229">
        <v>94.79</v>
      </c>
      <c r="JU56" s="229">
        <v>69.55</v>
      </c>
      <c r="JV56" s="229">
        <v>67.91</v>
      </c>
      <c r="JW56" s="229">
        <v>156.71</v>
      </c>
      <c r="JX56" s="229">
        <v>65.010000000000005</v>
      </c>
      <c r="JY56" s="229">
        <v>102.49</v>
      </c>
      <c r="JZ56" s="229">
        <v>101.77</v>
      </c>
      <c r="KA56" s="229">
        <v>58.75</v>
      </c>
      <c r="KB56" s="229">
        <v>64.52</v>
      </c>
      <c r="KC56" s="229">
        <v>102.7</v>
      </c>
      <c r="KD56" s="229">
        <v>83.73</v>
      </c>
      <c r="KE56" s="229">
        <v>87.53</v>
      </c>
      <c r="KF56" s="229">
        <v>125.27</v>
      </c>
      <c r="KG56" s="229">
        <v>178.39</v>
      </c>
      <c r="KH56" s="229">
        <v>87.18</v>
      </c>
      <c r="KI56" s="229">
        <v>74.14</v>
      </c>
      <c r="KJ56" s="230">
        <v>56.68</v>
      </c>
      <c r="KK56" s="229">
        <v>74.38</v>
      </c>
      <c r="KL56" s="229">
        <v>75.260000000000005</v>
      </c>
      <c r="KM56" s="229">
        <v>105.82</v>
      </c>
      <c r="KN56" s="229">
        <v>175.2</v>
      </c>
      <c r="KO56" s="229">
        <v>59.28</v>
      </c>
      <c r="KP56" s="229">
        <v>76.13</v>
      </c>
      <c r="KQ56" s="229">
        <v>79.099999999999994</v>
      </c>
      <c r="KR56" s="229">
        <v>59.84</v>
      </c>
      <c r="KS56" s="229">
        <v>72.28</v>
      </c>
      <c r="KT56" s="229">
        <v>167.12</v>
      </c>
      <c r="KU56" s="229">
        <v>71.040000000000006</v>
      </c>
      <c r="KV56" s="229">
        <v>149.33000000000001</v>
      </c>
      <c r="KW56" s="229">
        <v>107.5</v>
      </c>
      <c r="KX56" s="229">
        <v>97.23</v>
      </c>
      <c r="KY56" s="229">
        <v>186.47</v>
      </c>
      <c r="KZ56" s="229">
        <v>182.05</v>
      </c>
    </row>
    <row r="57" spans="1:312">
      <c r="A57" s="229">
        <v>2018</v>
      </c>
      <c r="B57" s="229">
        <v>6</v>
      </c>
      <c r="C57" s="229">
        <v>330.98</v>
      </c>
      <c r="D57" s="229">
        <v>39.57</v>
      </c>
      <c r="E57" s="229">
        <v>50.04</v>
      </c>
      <c r="F57" s="229">
        <v>40.67</v>
      </c>
      <c r="G57" s="100">
        <v>59.73</v>
      </c>
      <c r="H57" s="229">
        <v>39.049999999999997</v>
      </c>
      <c r="I57" s="229">
        <v>230.55</v>
      </c>
      <c r="J57" s="229">
        <v>6.83</v>
      </c>
      <c r="K57" s="229">
        <v>207.06</v>
      </c>
      <c r="L57" s="229">
        <v>49.44</v>
      </c>
      <c r="M57" s="229">
        <v>52.49</v>
      </c>
      <c r="N57" s="229">
        <v>61.59</v>
      </c>
      <c r="O57" s="229">
        <v>49.91</v>
      </c>
      <c r="P57" s="229">
        <v>80.400000000000006</v>
      </c>
      <c r="Q57" s="229">
        <v>129.51</v>
      </c>
      <c r="R57" s="229">
        <v>11.73</v>
      </c>
      <c r="S57" s="229">
        <v>139.18</v>
      </c>
      <c r="T57" s="229">
        <v>51.2</v>
      </c>
      <c r="U57" s="229">
        <v>72.58</v>
      </c>
      <c r="V57" s="229">
        <v>19</v>
      </c>
      <c r="W57" s="229">
        <v>74.11</v>
      </c>
      <c r="X57" s="229">
        <v>60.05</v>
      </c>
      <c r="Y57" s="229">
        <v>41.7</v>
      </c>
      <c r="Z57" s="229">
        <v>22.85</v>
      </c>
      <c r="AA57" s="229">
        <v>16.22</v>
      </c>
      <c r="AB57" s="229">
        <v>140.65</v>
      </c>
      <c r="AC57" s="229">
        <v>43.2</v>
      </c>
      <c r="AD57" s="229">
        <v>16.55</v>
      </c>
      <c r="AE57" s="229">
        <v>55.45</v>
      </c>
      <c r="AF57" s="229">
        <v>41.03</v>
      </c>
      <c r="AG57" s="229">
        <v>56.17</v>
      </c>
      <c r="AH57" s="229">
        <v>79.73</v>
      </c>
      <c r="AI57" s="229">
        <v>87.3</v>
      </c>
      <c r="AJ57" s="229">
        <v>172.77</v>
      </c>
      <c r="AK57" s="229">
        <v>52.98</v>
      </c>
      <c r="AL57" s="229">
        <v>93.55</v>
      </c>
      <c r="AM57" s="229">
        <v>56.12</v>
      </c>
      <c r="AN57" s="229">
        <v>31.65</v>
      </c>
      <c r="AO57" s="229">
        <v>49.03</v>
      </c>
      <c r="AP57" s="229">
        <v>42.31</v>
      </c>
      <c r="AQ57" s="229">
        <v>13.05</v>
      </c>
      <c r="AR57" s="229">
        <v>62.33</v>
      </c>
      <c r="AS57" s="229">
        <v>21.79</v>
      </c>
      <c r="AT57" s="229">
        <v>65.06</v>
      </c>
      <c r="AU57" s="229">
        <v>12.53</v>
      </c>
      <c r="AV57" s="229">
        <v>69.97</v>
      </c>
      <c r="AW57" s="229">
        <v>65.63</v>
      </c>
      <c r="AX57" s="229">
        <v>67.39</v>
      </c>
      <c r="AY57" s="229">
        <v>43.53</v>
      </c>
      <c r="AZ57" s="229">
        <v>52.12</v>
      </c>
      <c r="BA57" s="229">
        <v>42.96</v>
      </c>
      <c r="BB57" s="229">
        <v>47.42</v>
      </c>
      <c r="BC57" s="229">
        <v>161.19</v>
      </c>
      <c r="BD57" s="229">
        <v>49.58</v>
      </c>
      <c r="BE57" s="229">
        <v>183.7</v>
      </c>
      <c r="BF57" s="229">
        <v>50.29</v>
      </c>
      <c r="BG57" s="229">
        <v>48.87</v>
      </c>
      <c r="BH57" s="230">
        <v>53.45</v>
      </c>
      <c r="BI57" s="230">
        <v>50.98</v>
      </c>
      <c r="BJ57" s="229">
        <v>47.42</v>
      </c>
      <c r="BK57" s="229">
        <v>46.99</v>
      </c>
      <c r="BL57" s="229">
        <v>192.33</v>
      </c>
      <c r="BM57" s="229">
        <v>226.56</v>
      </c>
      <c r="BN57" s="229">
        <v>66.87</v>
      </c>
      <c r="BO57" s="229">
        <v>27.67</v>
      </c>
      <c r="BP57" s="229">
        <v>49.57</v>
      </c>
      <c r="BQ57" s="230">
        <v>57.98</v>
      </c>
      <c r="BR57" s="229">
        <v>66.87</v>
      </c>
      <c r="BS57" s="229">
        <v>50.7</v>
      </c>
      <c r="BT57" s="229">
        <v>47.06</v>
      </c>
      <c r="BU57" s="229">
        <v>17.399999999999999</v>
      </c>
      <c r="BV57" s="229">
        <v>128.59</v>
      </c>
      <c r="BW57" s="229">
        <v>159.27000000000001</v>
      </c>
      <c r="BX57" s="229">
        <v>154.25</v>
      </c>
      <c r="BY57" s="229">
        <v>66.94</v>
      </c>
      <c r="BZ57" s="229">
        <v>10.6</v>
      </c>
      <c r="CA57" s="229">
        <v>302.02999999999997</v>
      </c>
      <c r="CB57" s="229">
        <v>33.4</v>
      </c>
      <c r="CC57" s="229">
        <v>37.24</v>
      </c>
      <c r="CD57" s="229">
        <v>57.03</v>
      </c>
      <c r="CE57" s="229">
        <v>66.900000000000006</v>
      </c>
      <c r="CF57" s="229">
        <v>78.099999999999994</v>
      </c>
      <c r="CG57" s="229">
        <v>50.34</v>
      </c>
      <c r="CH57" s="229">
        <v>46.12</v>
      </c>
      <c r="CI57" s="229">
        <v>67.2</v>
      </c>
      <c r="CJ57" s="229">
        <v>36.380000000000003</v>
      </c>
      <c r="CK57" s="229">
        <v>43.05</v>
      </c>
      <c r="CL57" s="229">
        <v>67.459999999999994</v>
      </c>
      <c r="CM57" s="229">
        <v>97.07</v>
      </c>
      <c r="CN57" s="229">
        <v>26.21</v>
      </c>
      <c r="CO57" s="229">
        <v>12.09</v>
      </c>
      <c r="CP57" s="229">
        <v>26.13</v>
      </c>
      <c r="CQ57" s="229">
        <v>20.68</v>
      </c>
      <c r="CR57" s="229">
        <v>19.79</v>
      </c>
      <c r="CS57" s="229">
        <v>38.75</v>
      </c>
      <c r="CT57" s="229">
        <v>190.93</v>
      </c>
      <c r="CU57" s="229">
        <v>127.82</v>
      </c>
      <c r="CV57" s="229">
        <v>53.44</v>
      </c>
      <c r="CW57" s="229">
        <v>155.74</v>
      </c>
      <c r="CX57" s="229">
        <v>21.18</v>
      </c>
      <c r="CY57" s="229">
        <v>246.89</v>
      </c>
      <c r="CZ57" s="229">
        <v>53.91</v>
      </c>
      <c r="DA57" s="229">
        <v>23.37</v>
      </c>
      <c r="DB57" s="229">
        <v>60.04</v>
      </c>
      <c r="DC57" s="229">
        <v>16.78</v>
      </c>
      <c r="DD57" s="229">
        <v>52.43</v>
      </c>
      <c r="DE57" s="229">
        <v>40.659999999999997</v>
      </c>
      <c r="DF57" s="229">
        <v>48.21</v>
      </c>
      <c r="DG57" s="229">
        <v>43.6</v>
      </c>
      <c r="DH57" s="229">
        <v>259.04000000000002</v>
      </c>
      <c r="DI57" s="229">
        <v>43.43</v>
      </c>
      <c r="DJ57" s="229">
        <v>17.989999999999998</v>
      </c>
      <c r="DK57" s="229">
        <v>49.93</v>
      </c>
      <c r="DL57" s="229">
        <v>74</v>
      </c>
      <c r="DM57" s="229">
        <v>87.8</v>
      </c>
      <c r="DN57" s="229">
        <v>12.54</v>
      </c>
      <c r="DO57" s="229">
        <v>55.74</v>
      </c>
      <c r="DP57" s="229">
        <v>49.15</v>
      </c>
      <c r="DQ57" s="229">
        <v>28.73</v>
      </c>
      <c r="DR57" s="229">
        <v>37.369999999999997</v>
      </c>
      <c r="DS57" s="229">
        <v>40.96</v>
      </c>
      <c r="DT57" s="229">
        <v>36.159999999999997</v>
      </c>
      <c r="DU57" s="229">
        <v>257.68</v>
      </c>
      <c r="DV57" s="229">
        <v>8.18</v>
      </c>
      <c r="DW57" s="229">
        <v>43.67</v>
      </c>
      <c r="DX57" s="229">
        <v>16.21</v>
      </c>
      <c r="DY57" s="229">
        <v>9.9499999999999993</v>
      </c>
      <c r="DZ57" s="229">
        <v>51.78</v>
      </c>
      <c r="EA57" s="229">
        <v>85.85</v>
      </c>
      <c r="EB57" s="229">
        <v>44.51</v>
      </c>
      <c r="EC57" s="229">
        <v>36.380000000000003</v>
      </c>
      <c r="ED57" s="229">
        <v>42.31</v>
      </c>
      <c r="EE57" s="229">
        <v>45.7</v>
      </c>
      <c r="EF57" s="229">
        <v>43.42</v>
      </c>
      <c r="EG57" s="229">
        <v>56.38</v>
      </c>
      <c r="EH57" s="229">
        <v>35.83</v>
      </c>
      <c r="EI57" s="229">
        <v>38.82</v>
      </c>
      <c r="EJ57" s="229">
        <v>83.18</v>
      </c>
      <c r="EK57" s="229">
        <v>6.78</v>
      </c>
      <c r="EL57" s="229">
        <v>74.69</v>
      </c>
      <c r="EM57" s="229">
        <v>144.49</v>
      </c>
      <c r="EN57" s="229">
        <v>8.2200000000000006</v>
      </c>
      <c r="EO57" s="229">
        <v>157.61000000000001</v>
      </c>
      <c r="EP57" s="229">
        <v>36.39</v>
      </c>
      <c r="EQ57" s="229">
        <v>49.31</v>
      </c>
      <c r="ER57" s="229">
        <v>7.15</v>
      </c>
      <c r="ES57" s="229">
        <v>100.39</v>
      </c>
      <c r="ET57" s="229">
        <v>191.48</v>
      </c>
      <c r="EU57" s="229">
        <v>47.5</v>
      </c>
      <c r="EV57" s="229">
        <v>30.78</v>
      </c>
      <c r="EW57" s="229">
        <v>49.65</v>
      </c>
      <c r="EX57" s="229">
        <v>44.84</v>
      </c>
      <c r="EY57" s="229">
        <v>81.77</v>
      </c>
      <c r="EZ57" s="229">
        <v>44.52</v>
      </c>
      <c r="FA57" s="230">
        <v>65.180000000000007</v>
      </c>
      <c r="FB57" s="229">
        <v>43.88</v>
      </c>
      <c r="FC57" s="229">
        <v>62.86</v>
      </c>
      <c r="FD57" s="229">
        <v>50.2</v>
      </c>
      <c r="FE57" s="229">
        <v>31.58</v>
      </c>
      <c r="FF57" s="229">
        <v>36.17</v>
      </c>
      <c r="FG57" s="229">
        <v>21</v>
      </c>
      <c r="FH57" s="229">
        <v>21.2</v>
      </c>
      <c r="FI57" s="229">
        <v>42.1</v>
      </c>
      <c r="FJ57" s="229">
        <v>58.98</v>
      </c>
      <c r="FK57" s="229">
        <v>74.53</v>
      </c>
      <c r="FL57" s="229">
        <v>107.1</v>
      </c>
      <c r="FM57" s="229">
        <v>35.869999999999997</v>
      </c>
      <c r="FN57" s="229">
        <v>62.59</v>
      </c>
      <c r="FO57" s="229">
        <v>173.13</v>
      </c>
      <c r="FP57" s="229">
        <v>49.87</v>
      </c>
      <c r="FQ57" s="229">
        <v>25.4</v>
      </c>
      <c r="FR57" s="229">
        <v>46.75</v>
      </c>
      <c r="FS57" s="229">
        <v>37.409999999999997</v>
      </c>
      <c r="FT57" s="229">
        <v>59.85</v>
      </c>
      <c r="FU57" s="229">
        <v>62.83</v>
      </c>
      <c r="FV57" s="229">
        <v>39.26</v>
      </c>
      <c r="FW57" s="229">
        <v>79.510000000000005</v>
      </c>
      <c r="FX57" s="229">
        <v>23.83</v>
      </c>
      <c r="FY57" s="229">
        <v>89.16</v>
      </c>
      <c r="FZ57" s="229">
        <v>29.77</v>
      </c>
      <c r="GA57" s="229">
        <v>25.01</v>
      </c>
      <c r="GB57" s="229">
        <v>39.53</v>
      </c>
      <c r="GC57" s="229">
        <v>188.37</v>
      </c>
      <c r="GD57" s="229">
        <v>37.409999999999997</v>
      </c>
      <c r="GE57" s="230">
        <v>24.53</v>
      </c>
      <c r="GF57" s="229">
        <v>124.14</v>
      </c>
      <c r="GG57" s="229">
        <v>335.42</v>
      </c>
      <c r="GH57" s="229">
        <v>122.98</v>
      </c>
      <c r="GI57" s="229">
        <v>22.43</v>
      </c>
      <c r="GJ57" s="229">
        <v>88.07</v>
      </c>
      <c r="GK57" s="229">
        <v>56.73</v>
      </c>
      <c r="GL57" s="229">
        <v>42.07</v>
      </c>
      <c r="GM57" s="229">
        <v>65.349999999999994</v>
      </c>
      <c r="GN57" s="229">
        <v>46.08</v>
      </c>
      <c r="GO57" s="229">
        <v>18.3</v>
      </c>
      <c r="GP57" s="229">
        <v>17.95</v>
      </c>
      <c r="GQ57" s="229">
        <v>54.03</v>
      </c>
      <c r="GR57" s="229">
        <v>118.43</v>
      </c>
      <c r="GS57" s="229">
        <v>62.64</v>
      </c>
      <c r="GT57" s="229">
        <v>59.23</v>
      </c>
      <c r="GU57" s="229">
        <v>14.33</v>
      </c>
      <c r="GV57" s="229">
        <v>69.400000000000006</v>
      </c>
      <c r="GW57" s="229">
        <v>32.89</v>
      </c>
      <c r="GX57" s="229">
        <v>54.66</v>
      </c>
      <c r="GY57" s="229">
        <v>69.69</v>
      </c>
      <c r="GZ57" s="229">
        <v>103.56</v>
      </c>
      <c r="HA57" s="229">
        <v>40.770000000000003</v>
      </c>
      <c r="HB57" s="229">
        <v>38.93</v>
      </c>
      <c r="HC57" s="229">
        <v>202.46</v>
      </c>
      <c r="HD57" s="229">
        <v>9.1300000000000008</v>
      </c>
      <c r="HE57" s="229">
        <v>37.979999999999997</v>
      </c>
      <c r="HF57" s="229">
        <v>40.98</v>
      </c>
      <c r="HG57" s="229">
        <v>38.159999999999997</v>
      </c>
      <c r="HH57" s="229">
        <v>59.48</v>
      </c>
      <c r="HI57" s="229">
        <v>254.77</v>
      </c>
      <c r="HJ57" s="229">
        <v>207.07</v>
      </c>
      <c r="HK57" s="229">
        <v>44.69</v>
      </c>
      <c r="HL57" s="229">
        <v>34.44</v>
      </c>
      <c r="HM57" s="229">
        <v>167.33</v>
      </c>
      <c r="HN57" s="229">
        <v>38.700000000000003</v>
      </c>
      <c r="HO57" s="229">
        <v>77.989999999999995</v>
      </c>
      <c r="HP57" s="229">
        <v>59.54</v>
      </c>
      <c r="HQ57" s="229">
        <v>50.54</v>
      </c>
      <c r="HR57" s="229">
        <v>12.34</v>
      </c>
      <c r="HS57" s="229">
        <v>9.19</v>
      </c>
      <c r="HT57" s="229">
        <v>126.67</v>
      </c>
      <c r="HU57" s="229">
        <v>55.48</v>
      </c>
      <c r="HV57" s="229">
        <v>148.31</v>
      </c>
      <c r="HW57" s="229">
        <v>46.72</v>
      </c>
      <c r="HX57" s="229">
        <v>50.6</v>
      </c>
      <c r="HY57" s="229">
        <v>128.93</v>
      </c>
      <c r="HZ57" s="229">
        <v>138.38</v>
      </c>
      <c r="IA57" s="229">
        <v>71.150000000000006</v>
      </c>
      <c r="IB57" s="229">
        <v>54.48</v>
      </c>
      <c r="IC57" s="229">
        <v>69.66</v>
      </c>
      <c r="ID57" s="229">
        <v>33.549999999999997</v>
      </c>
      <c r="IE57" s="229">
        <v>44.2</v>
      </c>
      <c r="IF57" s="229">
        <v>18.670000000000002</v>
      </c>
      <c r="IG57" s="229">
        <v>40.630000000000003</v>
      </c>
      <c r="IH57" s="229">
        <v>48.65</v>
      </c>
      <c r="II57" s="229">
        <v>58.62</v>
      </c>
      <c r="IJ57" s="229">
        <v>65.680000000000007</v>
      </c>
      <c r="IK57" s="229">
        <v>82.03</v>
      </c>
      <c r="IL57" s="229">
        <v>30.85</v>
      </c>
      <c r="IM57" s="229">
        <v>18.3</v>
      </c>
      <c r="IN57" s="229">
        <v>60.21</v>
      </c>
      <c r="IO57" s="229">
        <v>20.91</v>
      </c>
      <c r="IP57" s="229">
        <v>58.2</v>
      </c>
      <c r="IQ57" s="229">
        <v>51.36</v>
      </c>
      <c r="IR57" s="229">
        <v>11.03</v>
      </c>
      <c r="IS57" s="229">
        <v>43.93</v>
      </c>
      <c r="IT57" s="229">
        <v>47.72</v>
      </c>
      <c r="IU57" s="229">
        <v>47.03</v>
      </c>
      <c r="IV57" s="229">
        <v>47.56</v>
      </c>
      <c r="IW57" s="229">
        <v>42.95</v>
      </c>
      <c r="IX57" s="229">
        <v>193.39</v>
      </c>
      <c r="IY57" s="229">
        <v>59.75</v>
      </c>
      <c r="IZ57" s="229">
        <v>44.84</v>
      </c>
      <c r="JA57" s="229">
        <v>40.880000000000003</v>
      </c>
      <c r="JB57" s="229">
        <v>38.630000000000003</v>
      </c>
      <c r="JC57" s="229">
        <v>67.25</v>
      </c>
      <c r="JD57" s="229">
        <v>111.47</v>
      </c>
      <c r="JE57" s="229">
        <v>44.4</v>
      </c>
      <c r="JF57" s="229">
        <v>48.22</v>
      </c>
      <c r="JG57" s="229">
        <v>50.38</v>
      </c>
      <c r="JH57" s="229">
        <v>55.53</v>
      </c>
      <c r="JI57" s="229">
        <v>30.44</v>
      </c>
      <c r="JJ57" s="229">
        <v>55.72</v>
      </c>
      <c r="JK57" s="229">
        <v>86.37</v>
      </c>
      <c r="JL57" s="229">
        <v>53.82</v>
      </c>
      <c r="JM57" s="229">
        <v>23</v>
      </c>
      <c r="JN57" s="230">
        <v>48.6</v>
      </c>
      <c r="JO57" s="229">
        <v>49.11</v>
      </c>
      <c r="JP57" s="229">
        <v>193.15</v>
      </c>
      <c r="JQ57" s="229">
        <v>37.71</v>
      </c>
      <c r="JR57" s="229">
        <v>138.88999999999999</v>
      </c>
      <c r="JS57" s="229">
        <v>40.409999999999997</v>
      </c>
      <c r="JT57" s="229">
        <v>38.57</v>
      </c>
      <c r="JU57" s="229">
        <v>54.71</v>
      </c>
      <c r="JV57" s="229">
        <v>44.49</v>
      </c>
      <c r="JW57" s="229">
        <v>116.79</v>
      </c>
      <c r="JX57" s="229">
        <v>42.62</v>
      </c>
      <c r="JY57" s="229">
        <v>54.29</v>
      </c>
      <c r="JZ57" s="229">
        <v>29.83</v>
      </c>
      <c r="KA57" s="229">
        <v>44.02</v>
      </c>
      <c r="KB57" s="229">
        <v>37.76</v>
      </c>
      <c r="KC57" s="229">
        <v>20.97</v>
      </c>
      <c r="KD57" s="229">
        <v>45.9</v>
      </c>
      <c r="KE57" s="229">
        <v>49.41</v>
      </c>
      <c r="KF57" s="229">
        <v>108.05</v>
      </c>
      <c r="KG57" s="229">
        <v>218.63</v>
      </c>
      <c r="KH57" s="229">
        <v>60.15</v>
      </c>
      <c r="KI57" s="229">
        <v>44.76</v>
      </c>
      <c r="KJ57" s="230">
        <v>11.68</v>
      </c>
      <c r="KK57" s="229">
        <v>39.14</v>
      </c>
      <c r="KL57" s="229">
        <v>34.78</v>
      </c>
      <c r="KM57" s="229">
        <v>107</v>
      </c>
      <c r="KN57" s="229">
        <v>143.86000000000001</v>
      </c>
      <c r="KO57" s="229">
        <v>12.16</v>
      </c>
      <c r="KP57" s="229">
        <v>25.1</v>
      </c>
      <c r="KQ57" s="229">
        <v>58.14</v>
      </c>
      <c r="KR57" s="229">
        <v>45.28</v>
      </c>
      <c r="KS57" s="229">
        <v>26.12</v>
      </c>
      <c r="KT57" s="229">
        <v>100.35</v>
      </c>
      <c r="KU57" s="229">
        <v>53.25</v>
      </c>
      <c r="KV57" s="229">
        <v>166.27</v>
      </c>
      <c r="KW57" s="229">
        <v>71.400000000000006</v>
      </c>
      <c r="KX57" s="229">
        <v>77.849999999999994</v>
      </c>
      <c r="KY57" s="229">
        <v>152.13</v>
      </c>
      <c r="KZ57" s="229">
        <v>150.80000000000001</v>
      </c>
    </row>
    <row r="58" spans="1:312">
      <c r="A58" s="229">
        <v>2018</v>
      </c>
      <c r="B58" s="229">
        <v>7</v>
      </c>
      <c r="C58" s="229">
        <v>90.19</v>
      </c>
      <c r="D58" s="229">
        <v>2.69</v>
      </c>
      <c r="E58" s="229">
        <v>2.2200000000000002</v>
      </c>
      <c r="F58" s="229">
        <v>3.39</v>
      </c>
      <c r="G58" s="100">
        <v>3.21</v>
      </c>
      <c r="H58" s="229">
        <v>1.75</v>
      </c>
      <c r="I58" s="229">
        <v>22.78</v>
      </c>
      <c r="J58" s="229">
        <v>0</v>
      </c>
      <c r="K58" s="229">
        <v>19.41</v>
      </c>
      <c r="L58" s="229">
        <v>0.41</v>
      </c>
      <c r="M58" s="229">
        <v>2.39</v>
      </c>
      <c r="N58" s="229">
        <v>4.4800000000000004</v>
      </c>
      <c r="O58" s="229">
        <v>1.05</v>
      </c>
      <c r="P58" s="229">
        <v>5.5</v>
      </c>
      <c r="Q58" s="229">
        <v>4.95</v>
      </c>
      <c r="R58" s="229">
        <v>0.38</v>
      </c>
      <c r="S58" s="229">
        <v>5.67</v>
      </c>
      <c r="T58" s="229">
        <v>2.5499999999999998</v>
      </c>
      <c r="U58" s="229">
        <v>4.45</v>
      </c>
      <c r="V58" s="229">
        <v>3.41</v>
      </c>
      <c r="W58" s="229">
        <v>3.31</v>
      </c>
      <c r="X58" s="229">
        <v>3.9</v>
      </c>
      <c r="Y58" s="229">
        <v>2.92</v>
      </c>
      <c r="Z58" s="229">
        <v>1.51</v>
      </c>
      <c r="AA58" s="229">
        <v>1.8</v>
      </c>
      <c r="AB58" s="229">
        <v>19.02</v>
      </c>
      <c r="AC58" s="229">
        <v>3.03</v>
      </c>
      <c r="AD58" s="229">
        <v>1.1299999999999999</v>
      </c>
      <c r="AE58" s="229">
        <v>0.23</v>
      </c>
      <c r="AF58" s="229">
        <v>3.05</v>
      </c>
      <c r="AG58" s="229">
        <v>1.83</v>
      </c>
      <c r="AH58" s="229">
        <v>4.9000000000000004</v>
      </c>
      <c r="AI58" s="229">
        <v>3.83</v>
      </c>
      <c r="AJ58" s="229">
        <v>14.63</v>
      </c>
      <c r="AK58" s="229">
        <v>1.05</v>
      </c>
      <c r="AL58" s="229">
        <v>8.44</v>
      </c>
      <c r="AM58" s="229">
        <v>3.52</v>
      </c>
      <c r="AN58" s="229">
        <v>4.28</v>
      </c>
      <c r="AO58" s="229">
        <v>3.45</v>
      </c>
      <c r="AP58" s="229">
        <v>2.16</v>
      </c>
      <c r="AQ58" s="229">
        <v>1</v>
      </c>
      <c r="AR58" s="229">
        <v>4.03</v>
      </c>
      <c r="AS58" s="229">
        <v>0.98</v>
      </c>
      <c r="AT58" s="229">
        <v>3.69</v>
      </c>
      <c r="AU58" s="229">
        <v>0.81</v>
      </c>
      <c r="AV58" s="229">
        <v>3.25</v>
      </c>
      <c r="AW58" s="229">
        <v>3.48</v>
      </c>
      <c r="AX58" s="229">
        <v>8.7200000000000006</v>
      </c>
      <c r="AY58" s="229">
        <v>3</v>
      </c>
      <c r="AZ58" s="229">
        <v>1.88</v>
      </c>
      <c r="BA58" s="229">
        <v>2.71</v>
      </c>
      <c r="BB58" s="229">
        <v>0.55000000000000004</v>
      </c>
      <c r="BC58" s="229">
        <v>11.78</v>
      </c>
      <c r="BD58" s="229">
        <v>1.1599999999999999</v>
      </c>
      <c r="BE58" s="229">
        <v>23.94</v>
      </c>
      <c r="BF58" s="229">
        <v>2.82</v>
      </c>
      <c r="BG58" s="229">
        <v>3.23</v>
      </c>
      <c r="BH58" s="230">
        <v>3.31</v>
      </c>
      <c r="BI58" s="230">
        <v>1.98</v>
      </c>
      <c r="BJ58" s="229">
        <v>2.04</v>
      </c>
      <c r="BK58" s="229">
        <v>3.92</v>
      </c>
      <c r="BL58" s="229">
        <v>19.57</v>
      </c>
      <c r="BM58" s="229">
        <v>25.58</v>
      </c>
      <c r="BN58" s="229">
        <v>8.7200000000000006</v>
      </c>
      <c r="BO58" s="229">
        <v>0.06</v>
      </c>
      <c r="BP58" s="229">
        <v>2.71</v>
      </c>
      <c r="BQ58" s="230">
        <v>3.15</v>
      </c>
      <c r="BR58" s="229">
        <v>1.49</v>
      </c>
      <c r="BS58" s="229">
        <v>2.58</v>
      </c>
      <c r="BT58" s="229">
        <v>2.58</v>
      </c>
      <c r="BU58" s="229">
        <v>0.22</v>
      </c>
      <c r="BV58" s="229">
        <v>9.6300000000000008</v>
      </c>
      <c r="BW58" s="229">
        <v>4.42</v>
      </c>
      <c r="BX58" s="229">
        <v>22.5</v>
      </c>
      <c r="BY58" s="229">
        <v>4.72</v>
      </c>
      <c r="BZ58" s="229">
        <v>0</v>
      </c>
      <c r="CA58" s="229">
        <v>76.48</v>
      </c>
      <c r="CB58" s="229">
        <v>6.28</v>
      </c>
      <c r="CC58" s="229">
        <v>0</v>
      </c>
      <c r="CD58" s="229">
        <v>3.23</v>
      </c>
      <c r="CE58" s="229">
        <v>3.69</v>
      </c>
      <c r="CF58" s="229">
        <v>5.8</v>
      </c>
      <c r="CG58" s="229">
        <v>2.02</v>
      </c>
      <c r="CH58" s="229">
        <v>3.15</v>
      </c>
      <c r="CI58" s="229">
        <v>4.05</v>
      </c>
      <c r="CJ58" s="229">
        <v>4.16</v>
      </c>
      <c r="CK58" s="229">
        <v>3.95</v>
      </c>
      <c r="CL58" s="229">
        <v>3.25</v>
      </c>
      <c r="CM58" s="229">
        <v>5.66</v>
      </c>
      <c r="CN58" s="229">
        <v>2.87</v>
      </c>
      <c r="CO58" s="229">
        <v>0.45</v>
      </c>
      <c r="CP58" s="229">
        <v>3.68</v>
      </c>
      <c r="CQ58" s="229">
        <v>2.17</v>
      </c>
      <c r="CR58" s="229">
        <v>2.21</v>
      </c>
      <c r="CS58" s="229">
        <v>2.6</v>
      </c>
      <c r="CT58" s="229">
        <v>16.809999999999999</v>
      </c>
      <c r="CU58" s="229">
        <v>4.71</v>
      </c>
      <c r="CV58" s="229">
        <v>3.72</v>
      </c>
      <c r="CW58" s="229">
        <v>3.6</v>
      </c>
      <c r="CX58" s="229">
        <v>4.03</v>
      </c>
      <c r="CY58" s="229">
        <v>28.2</v>
      </c>
      <c r="CZ58" s="229">
        <v>1.92</v>
      </c>
      <c r="DA58" s="229">
        <v>2.41</v>
      </c>
      <c r="DB58" s="229">
        <v>2.5499999999999998</v>
      </c>
      <c r="DC58" s="229">
        <v>1.64</v>
      </c>
      <c r="DD58" s="229">
        <v>1.68</v>
      </c>
      <c r="DE58" s="229">
        <v>3</v>
      </c>
      <c r="DF58" s="229">
        <v>0.59</v>
      </c>
      <c r="DG58" s="229">
        <v>1.49</v>
      </c>
      <c r="DH58" s="229">
        <v>37.29</v>
      </c>
      <c r="DI58" s="229">
        <v>4.43</v>
      </c>
      <c r="DJ58" s="229">
        <v>2.11</v>
      </c>
      <c r="DK58" s="229">
        <v>4</v>
      </c>
      <c r="DL58" s="229">
        <v>4.43</v>
      </c>
      <c r="DM58" s="229">
        <v>4.18</v>
      </c>
      <c r="DN58" s="229">
        <v>1.37</v>
      </c>
      <c r="DO58" s="229">
        <v>1.75</v>
      </c>
      <c r="DP58" s="229">
        <v>2.35</v>
      </c>
      <c r="DQ58" s="229">
        <v>0.43</v>
      </c>
      <c r="DR58" s="229">
        <v>0.77</v>
      </c>
      <c r="DS58" s="229">
        <v>1.94</v>
      </c>
      <c r="DT58" s="229">
        <v>0.12</v>
      </c>
      <c r="DU58" s="229">
        <v>38.450000000000003</v>
      </c>
      <c r="DV58" s="229">
        <v>0</v>
      </c>
      <c r="DW58" s="229">
        <v>2.15</v>
      </c>
      <c r="DX58" s="229">
        <v>0.74</v>
      </c>
      <c r="DY58" s="229">
        <v>0</v>
      </c>
      <c r="DZ58" s="229">
        <v>2.11</v>
      </c>
      <c r="EA58" s="229">
        <v>3.18</v>
      </c>
      <c r="EB58" s="229">
        <v>1.1599999999999999</v>
      </c>
      <c r="EC58" s="229">
        <v>3.94</v>
      </c>
      <c r="ED58" s="229">
        <v>3.23</v>
      </c>
      <c r="EE58" s="229">
        <v>1.94</v>
      </c>
      <c r="EF58" s="229">
        <v>1.08</v>
      </c>
      <c r="EG58" s="229">
        <v>2.4</v>
      </c>
      <c r="EH58" s="229">
        <v>1.71</v>
      </c>
      <c r="EI58" s="229">
        <v>3.19</v>
      </c>
      <c r="EJ58" s="229">
        <v>6.02</v>
      </c>
      <c r="EK58" s="229">
        <v>0</v>
      </c>
      <c r="EL58" s="229">
        <v>3.84</v>
      </c>
      <c r="EM58" s="229">
        <v>4.1399999999999997</v>
      </c>
      <c r="EN58" s="229">
        <v>0.14000000000000001</v>
      </c>
      <c r="EO58" s="229">
        <v>13.7</v>
      </c>
      <c r="EP58" s="229">
        <v>0.39</v>
      </c>
      <c r="EQ58" s="229">
        <v>3.48</v>
      </c>
      <c r="ER58" s="229">
        <v>0</v>
      </c>
      <c r="ES58" s="229">
        <v>6.42</v>
      </c>
      <c r="ET58" s="229">
        <v>16.55</v>
      </c>
      <c r="EU58" s="229">
        <v>2.78</v>
      </c>
      <c r="EV58" s="229">
        <v>3.43</v>
      </c>
      <c r="EW58" s="229">
        <v>1.54</v>
      </c>
      <c r="EX58" s="229">
        <v>2.5</v>
      </c>
      <c r="EY58" s="229">
        <v>2.54</v>
      </c>
      <c r="EZ58" s="229">
        <v>1.88</v>
      </c>
      <c r="FA58" s="230">
        <v>3.4</v>
      </c>
      <c r="FB58" s="229">
        <v>0.35</v>
      </c>
      <c r="FC58" s="229">
        <v>1.23</v>
      </c>
      <c r="FD58" s="229">
        <v>4.13</v>
      </c>
      <c r="FE58" s="229">
        <v>0.19</v>
      </c>
      <c r="FF58" s="229">
        <v>0.3</v>
      </c>
      <c r="FG58" s="229">
        <v>4.05</v>
      </c>
      <c r="FH58" s="229">
        <v>3.85</v>
      </c>
      <c r="FI58" s="229">
        <v>3.14</v>
      </c>
      <c r="FJ58" s="229">
        <v>2.6</v>
      </c>
      <c r="FK58" s="229">
        <v>4.6100000000000003</v>
      </c>
      <c r="FL58" s="229">
        <v>4.67</v>
      </c>
      <c r="FM58" s="229">
        <v>1.88</v>
      </c>
      <c r="FN58" s="229">
        <v>7.7</v>
      </c>
      <c r="FO58" s="229">
        <v>14.26</v>
      </c>
      <c r="FP58" s="229">
        <v>2.2599999999999998</v>
      </c>
      <c r="FQ58" s="229">
        <v>4.0999999999999996</v>
      </c>
      <c r="FR58" s="229">
        <v>3.28</v>
      </c>
      <c r="FS58" s="229">
        <v>1.7</v>
      </c>
      <c r="FT58" s="229">
        <v>5.5</v>
      </c>
      <c r="FU58" s="229">
        <v>4.01</v>
      </c>
      <c r="FV58" s="229">
        <v>0.48</v>
      </c>
      <c r="FW58" s="229">
        <v>6.79</v>
      </c>
      <c r="FX58" s="229">
        <v>2.34</v>
      </c>
      <c r="FY58" s="229">
        <v>3.84</v>
      </c>
      <c r="FZ58" s="229">
        <v>2.13</v>
      </c>
      <c r="GA58" s="229">
        <v>4.53</v>
      </c>
      <c r="GB58" s="229">
        <v>2.66</v>
      </c>
      <c r="GC58" s="229">
        <v>14.8</v>
      </c>
      <c r="GD58" s="229">
        <v>0.25</v>
      </c>
      <c r="GE58" s="230">
        <v>4.04</v>
      </c>
      <c r="GF58" s="229">
        <v>3.42</v>
      </c>
      <c r="GG58" s="229">
        <v>88.85</v>
      </c>
      <c r="GH58" s="229">
        <v>4.79</v>
      </c>
      <c r="GI58" s="229">
        <v>2.29</v>
      </c>
      <c r="GJ58" s="229">
        <v>4.05</v>
      </c>
      <c r="GK58" s="229">
        <v>4.1399999999999997</v>
      </c>
      <c r="GL58" s="229">
        <v>2.72</v>
      </c>
      <c r="GM58" s="229">
        <v>6.13</v>
      </c>
      <c r="GN58" s="229">
        <v>3.51</v>
      </c>
      <c r="GO58" s="229">
        <v>2.48</v>
      </c>
      <c r="GP58" s="229">
        <v>2.15</v>
      </c>
      <c r="GQ58" s="229">
        <v>2.98</v>
      </c>
      <c r="GR58" s="229">
        <v>5.67</v>
      </c>
      <c r="GS58" s="229">
        <v>3.88</v>
      </c>
      <c r="GT58" s="229">
        <v>2.88</v>
      </c>
      <c r="GU58" s="229">
        <v>1.84</v>
      </c>
      <c r="GV58" s="229">
        <v>11.25</v>
      </c>
      <c r="GW58" s="229">
        <v>0.55000000000000004</v>
      </c>
      <c r="GX58" s="229">
        <v>3.27</v>
      </c>
      <c r="GY58" s="229">
        <v>4</v>
      </c>
      <c r="GZ58" s="229">
        <v>4.1399999999999997</v>
      </c>
      <c r="HA58" s="229">
        <v>2.93</v>
      </c>
      <c r="HB58" s="229">
        <v>2.65</v>
      </c>
      <c r="HC58" s="229">
        <v>15.72</v>
      </c>
      <c r="HD58" s="229">
        <v>0.35</v>
      </c>
      <c r="HE58" s="229">
        <v>0.23</v>
      </c>
      <c r="HF58" s="229">
        <v>2.79</v>
      </c>
      <c r="HG58" s="229">
        <v>2.5</v>
      </c>
      <c r="HH58" s="229">
        <v>2.29</v>
      </c>
      <c r="HI58" s="229">
        <v>76.709999999999994</v>
      </c>
      <c r="HJ58" s="229">
        <v>22.58</v>
      </c>
      <c r="HK58" s="229">
        <v>2.67</v>
      </c>
      <c r="HL58" s="229">
        <v>0</v>
      </c>
      <c r="HM58" s="229">
        <v>17.66</v>
      </c>
      <c r="HN58" s="229">
        <v>2.6</v>
      </c>
      <c r="HO58" s="229">
        <v>4.3600000000000003</v>
      </c>
      <c r="HP58" s="229">
        <v>0.84</v>
      </c>
      <c r="HQ58" s="229">
        <v>2.97</v>
      </c>
      <c r="HR58" s="229">
        <v>0.56000000000000005</v>
      </c>
      <c r="HS58" s="229">
        <v>0.5</v>
      </c>
      <c r="HT58" s="229">
        <v>15.05</v>
      </c>
      <c r="HU58" s="229">
        <v>3.76</v>
      </c>
      <c r="HV58" s="229">
        <v>20.7</v>
      </c>
      <c r="HW58" s="229">
        <v>2.2200000000000002</v>
      </c>
      <c r="HX58" s="229">
        <v>2.13</v>
      </c>
      <c r="HY58" s="229">
        <v>8.4499999999999993</v>
      </c>
      <c r="HZ58" s="229">
        <v>14.1</v>
      </c>
      <c r="IA58" s="229">
        <v>4.71</v>
      </c>
      <c r="IB58" s="229">
        <v>3.67</v>
      </c>
      <c r="IC58" s="229">
        <v>6.2</v>
      </c>
      <c r="ID58" s="229">
        <v>2.4</v>
      </c>
      <c r="IE58" s="229">
        <v>2.9</v>
      </c>
      <c r="IF58" s="229">
        <v>1.97</v>
      </c>
      <c r="IG58" s="229">
        <v>0.17</v>
      </c>
      <c r="IH58" s="229">
        <v>2.15</v>
      </c>
      <c r="II58" s="229">
        <v>3.09</v>
      </c>
      <c r="IJ58" s="229">
        <v>7.2</v>
      </c>
      <c r="IK58" s="229">
        <v>3.58</v>
      </c>
      <c r="IL58" s="229">
        <v>3.58</v>
      </c>
      <c r="IM58" s="229">
        <v>2.41</v>
      </c>
      <c r="IN58" s="229">
        <v>0.6</v>
      </c>
      <c r="IO58" s="229">
        <v>3.85</v>
      </c>
      <c r="IP58" s="229">
        <v>4.13</v>
      </c>
      <c r="IQ58" s="229">
        <v>2.5</v>
      </c>
      <c r="IR58" s="229">
        <v>1.19</v>
      </c>
      <c r="IS58" s="229">
        <v>1.54</v>
      </c>
      <c r="IT58" s="229">
        <v>2.9</v>
      </c>
      <c r="IU58" s="229">
        <v>3.09</v>
      </c>
      <c r="IV58" s="229">
        <v>3.75</v>
      </c>
      <c r="IW58" s="229">
        <v>3.31</v>
      </c>
      <c r="IX58" s="229">
        <v>36.58</v>
      </c>
      <c r="IY58" s="229">
        <v>4.88</v>
      </c>
      <c r="IZ58" s="229">
        <v>1.93</v>
      </c>
      <c r="JA58" s="229">
        <v>0.35</v>
      </c>
      <c r="JB58" s="229">
        <v>2.4</v>
      </c>
      <c r="JC58" s="229">
        <v>5.17</v>
      </c>
      <c r="JD58" s="229">
        <v>4.59</v>
      </c>
      <c r="JE58" s="229">
        <v>3.43</v>
      </c>
      <c r="JF58" s="229">
        <v>3.81</v>
      </c>
      <c r="JG58" s="229">
        <v>2.0699999999999998</v>
      </c>
      <c r="JH58" s="229">
        <v>4.63</v>
      </c>
      <c r="JI58" s="229">
        <v>3.87</v>
      </c>
      <c r="JJ58" s="229">
        <v>4.8499999999999996</v>
      </c>
      <c r="JK58" s="229">
        <v>3.65</v>
      </c>
      <c r="JL58" s="229">
        <v>2.8</v>
      </c>
      <c r="JM58" s="229">
        <v>0.98</v>
      </c>
      <c r="JN58" s="230">
        <v>3.98</v>
      </c>
      <c r="JO58" s="229">
        <v>3.76</v>
      </c>
      <c r="JP58" s="229">
        <v>22.2</v>
      </c>
      <c r="JQ58" s="229">
        <v>4.3099999999999996</v>
      </c>
      <c r="JR58" s="229">
        <v>6.4</v>
      </c>
      <c r="JS58" s="229">
        <v>2.8</v>
      </c>
      <c r="JT58" s="229">
        <v>10.3</v>
      </c>
      <c r="JU58" s="229">
        <v>2.95</v>
      </c>
      <c r="JV58" s="229">
        <v>1.98</v>
      </c>
      <c r="JW58" s="229">
        <v>3.88</v>
      </c>
      <c r="JX58" s="229">
        <v>2.76</v>
      </c>
      <c r="JY58" s="229">
        <v>3.94</v>
      </c>
      <c r="JZ58" s="229">
        <v>4.6900000000000004</v>
      </c>
      <c r="KA58" s="229">
        <v>2.44</v>
      </c>
      <c r="KB58" s="229">
        <v>2.84</v>
      </c>
      <c r="KC58" s="229">
        <v>2.76</v>
      </c>
      <c r="KD58" s="229">
        <v>3.71</v>
      </c>
      <c r="KE58" s="229">
        <v>1.44</v>
      </c>
      <c r="KF58" s="229">
        <v>9.5299999999999994</v>
      </c>
      <c r="KG58" s="229">
        <v>46.78</v>
      </c>
      <c r="KH58" s="229">
        <v>0.99</v>
      </c>
      <c r="KI58" s="229">
        <v>4.42</v>
      </c>
      <c r="KJ58" s="230">
        <v>0.47</v>
      </c>
      <c r="KK58" s="229">
        <v>4.43</v>
      </c>
      <c r="KL58" s="229">
        <v>2.95</v>
      </c>
      <c r="KM58" s="229">
        <v>5.42</v>
      </c>
      <c r="KN58" s="229">
        <v>8.92</v>
      </c>
      <c r="KO58" s="229">
        <v>0.73</v>
      </c>
      <c r="KP58" s="229">
        <v>0.25</v>
      </c>
      <c r="KQ58" s="229">
        <v>3.26</v>
      </c>
      <c r="KR58" s="229">
        <v>1.5</v>
      </c>
      <c r="KS58" s="229">
        <v>4.07</v>
      </c>
      <c r="KT58" s="229">
        <v>5.0199999999999996</v>
      </c>
      <c r="KU58" s="229">
        <v>3.92</v>
      </c>
      <c r="KV58" s="229">
        <v>22.32</v>
      </c>
      <c r="KW58" s="229">
        <v>13.62</v>
      </c>
      <c r="KX58" s="229">
        <v>2</v>
      </c>
      <c r="KY58" s="229">
        <v>7.04</v>
      </c>
      <c r="KZ58" s="229">
        <v>5.9</v>
      </c>
    </row>
    <row r="59" spans="1:312">
      <c r="A59" s="229">
        <v>2018</v>
      </c>
      <c r="B59" s="229">
        <v>8</v>
      </c>
      <c r="C59" s="229">
        <v>202.33</v>
      </c>
      <c r="D59" s="229">
        <v>19.11</v>
      </c>
      <c r="E59" s="229">
        <v>46.17</v>
      </c>
      <c r="F59" s="229">
        <v>43.57</v>
      </c>
      <c r="G59" s="100">
        <v>53.58</v>
      </c>
      <c r="H59" s="229">
        <v>38.9</v>
      </c>
      <c r="I59" s="229">
        <v>168.5</v>
      </c>
      <c r="J59" s="229">
        <v>9.32</v>
      </c>
      <c r="K59" s="229">
        <v>153.57</v>
      </c>
      <c r="L59" s="229">
        <v>70.14</v>
      </c>
      <c r="M59" s="229">
        <v>53.67</v>
      </c>
      <c r="N59" s="229">
        <v>64.010000000000005</v>
      </c>
      <c r="O59" s="229">
        <v>67.150000000000006</v>
      </c>
      <c r="P59" s="229">
        <v>72.7</v>
      </c>
      <c r="Q59" s="229">
        <v>111.45</v>
      </c>
      <c r="R59" s="229">
        <v>20.82</v>
      </c>
      <c r="S59" s="229">
        <v>95.58</v>
      </c>
      <c r="T59" s="229">
        <v>52.06</v>
      </c>
      <c r="U59" s="229">
        <v>66.95</v>
      </c>
      <c r="V59" s="229">
        <v>9.09</v>
      </c>
      <c r="W59" s="229">
        <v>72.069999999999993</v>
      </c>
      <c r="X59" s="229">
        <v>57.22</v>
      </c>
      <c r="Y59" s="229">
        <v>21.37</v>
      </c>
      <c r="Z59" s="229">
        <v>34.4</v>
      </c>
      <c r="AA59" s="229">
        <v>22.48</v>
      </c>
      <c r="AB59" s="229">
        <v>129</v>
      </c>
      <c r="AC59" s="229">
        <v>24.16</v>
      </c>
      <c r="AD59" s="229">
        <v>22.31</v>
      </c>
      <c r="AE59" s="229">
        <v>85.28</v>
      </c>
      <c r="AF59" s="229">
        <v>19.53</v>
      </c>
      <c r="AG59" s="229">
        <v>63.73</v>
      </c>
      <c r="AH59" s="229">
        <v>70.36</v>
      </c>
      <c r="AI59" s="229">
        <v>85.55</v>
      </c>
      <c r="AJ59" s="229">
        <v>139.1</v>
      </c>
      <c r="AK59" s="229">
        <v>68.040000000000006</v>
      </c>
      <c r="AL59" s="229">
        <v>91.94</v>
      </c>
      <c r="AM59" s="229">
        <v>52.39</v>
      </c>
      <c r="AN59" s="229">
        <v>34.159999999999997</v>
      </c>
      <c r="AO59" s="229">
        <v>34.64</v>
      </c>
      <c r="AP59" s="229">
        <v>37.28</v>
      </c>
      <c r="AQ59" s="229">
        <v>18.27</v>
      </c>
      <c r="AR59" s="229">
        <v>67.8</v>
      </c>
      <c r="AS59" s="229">
        <v>17.690000000000001</v>
      </c>
      <c r="AT59" s="229">
        <v>57.34</v>
      </c>
      <c r="AU59" s="229">
        <v>5.01</v>
      </c>
      <c r="AV59" s="229">
        <v>64.8</v>
      </c>
      <c r="AW59" s="229">
        <v>79.650000000000006</v>
      </c>
      <c r="AX59" s="229">
        <v>45.75</v>
      </c>
      <c r="AY59" s="229">
        <v>41.75</v>
      </c>
      <c r="AZ59" s="229">
        <v>58.19</v>
      </c>
      <c r="BA59" s="229">
        <v>37.08</v>
      </c>
      <c r="BB59" s="229">
        <v>64.63</v>
      </c>
      <c r="BC59" s="229">
        <v>135.46</v>
      </c>
      <c r="BD59" s="229">
        <v>58.1</v>
      </c>
      <c r="BE59" s="229">
        <v>153.88999999999999</v>
      </c>
      <c r="BF59" s="229">
        <v>51.36</v>
      </c>
      <c r="BG59" s="229">
        <v>35.99</v>
      </c>
      <c r="BH59" s="230">
        <v>51.63</v>
      </c>
      <c r="BI59" s="230">
        <v>64.61</v>
      </c>
      <c r="BJ59" s="229">
        <v>44.33</v>
      </c>
      <c r="BK59" s="229">
        <v>24.93</v>
      </c>
      <c r="BL59" s="229">
        <v>165.88</v>
      </c>
      <c r="BM59" s="229">
        <v>169.05</v>
      </c>
      <c r="BN59" s="229">
        <v>46.4</v>
      </c>
      <c r="BO59" s="229">
        <v>23.73</v>
      </c>
      <c r="BP59" s="229">
        <v>43.15</v>
      </c>
      <c r="BQ59" s="230">
        <v>48.18</v>
      </c>
      <c r="BR59" s="229">
        <v>87.58</v>
      </c>
      <c r="BS59" s="229">
        <v>53.91</v>
      </c>
      <c r="BT59" s="229">
        <v>47.67</v>
      </c>
      <c r="BU59" s="229">
        <v>20.79</v>
      </c>
      <c r="BV59" s="229">
        <v>111.53</v>
      </c>
      <c r="BW59" s="229">
        <v>77.27</v>
      </c>
      <c r="BX59" s="229">
        <v>164.5</v>
      </c>
      <c r="BY59" s="229">
        <v>67.349999999999994</v>
      </c>
      <c r="BZ59" s="229">
        <v>16.34</v>
      </c>
      <c r="CA59" s="229">
        <v>223.27</v>
      </c>
      <c r="CB59" s="229">
        <v>13.7</v>
      </c>
      <c r="CC59" s="229">
        <v>35.93</v>
      </c>
      <c r="CD59" s="229">
        <v>51.17</v>
      </c>
      <c r="CE59" s="229">
        <v>39.71</v>
      </c>
      <c r="CF59" s="229">
        <v>69.31</v>
      </c>
      <c r="CG59" s="229">
        <v>51.59</v>
      </c>
      <c r="CH59" s="229">
        <v>27.46</v>
      </c>
      <c r="CI59" s="229">
        <v>59.7</v>
      </c>
      <c r="CJ59" s="229">
        <v>35.68</v>
      </c>
      <c r="CK59" s="229">
        <v>46.15</v>
      </c>
      <c r="CL59" s="229">
        <v>78.680000000000007</v>
      </c>
      <c r="CM59" s="229">
        <v>75.11</v>
      </c>
      <c r="CN59" s="229">
        <v>37.200000000000003</v>
      </c>
      <c r="CO59" s="229">
        <v>17</v>
      </c>
      <c r="CP59" s="229">
        <v>26.97</v>
      </c>
      <c r="CQ59" s="229">
        <v>25.25</v>
      </c>
      <c r="CR59" s="229">
        <v>27.06</v>
      </c>
      <c r="CS59" s="229">
        <v>17.18</v>
      </c>
      <c r="CT59" s="229">
        <v>134.87</v>
      </c>
      <c r="CU59" s="229">
        <v>110.82</v>
      </c>
      <c r="CV59" s="229">
        <v>46.33</v>
      </c>
      <c r="CW59" s="229">
        <v>86.56</v>
      </c>
      <c r="CX59" s="229">
        <v>12.03</v>
      </c>
      <c r="CY59" s="229">
        <v>171.65</v>
      </c>
      <c r="CZ59" s="229">
        <v>34.9</v>
      </c>
      <c r="DA59" s="229">
        <v>26.03</v>
      </c>
      <c r="DB59" s="229">
        <v>67.45</v>
      </c>
      <c r="DC59" s="229">
        <v>15.53</v>
      </c>
      <c r="DD59" s="229">
        <v>51.94</v>
      </c>
      <c r="DE59" s="229">
        <v>39.1</v>
      </c>
      <c r="DF59" s="229">
        <v>66.849999999999994</v>
      </c>
      <c r="DG59" s="229">
        <v>44.42</v>
      </c>
      <c r="DH59" s="229">
        <v>180.15</v>
      </c>
      <c r="DI59" s="229">
        <v>44.05</v>
      </c>
      <c r="DJ59" s="229">
        <v>28.02</v>
      </c>
      <c r="DK59" s="229">
        <v>30.08</v>
      </c>
      <c r="DL59" s="229">
        <v>80.39</v>
      </c>
      <c r="DM59" s="229">
        <v>75.58</v>
      </c>
      <c r="DN59" s="229">
        <v>22.14</v>
      </c>
      <c r="DO59" s="229">
        <v>52.18</v>
      </c>
      <c r="DP59" s="229">
        <v>53.22</v>
      </c>
      <c r="DQ59" s="229">
        <v>25.95</v>
      </c>
      <c r="DR59" s="229">
        <v>28.28</v>
      </c>
      <c r="DS59" s="229">
        <v>37.5</v>
      </c>
      <c r="DT59" s="229">
        <v>32.65</v>
      </c>
      <c r="DU59" s="229">
        <v>189.25</v>
      </c>
      <c r="DV59" s="229">
        <v>11.96</v>
      </c>
      <c r="DW59" s="229">
        <v>43.72</v>
      </c>
      <c r="DX59" s="229">
        <v>25.7</v>
      </c>
      <c r="DY59" s="229">
        <v>10.98</v>
      </c>
      <c r="DZ59" s="229">
        <v>56.98</v>
      </c>
      <c r="EA59" s="229">
        <v>82.18</v>
      </c>
      <c r="EB59" s="229">
        <v>43.6</v>
      </c>
      <c r="EC59" s="229">
        <v>40.83</v>
      </c>
      <c r="ED59" s="229">
        <v>21.25</v>
      </c>
      <c r="EE59" s="229">
        <v>38.58</v>
      </c>
      <c r="EF59" s="229">
        <v>43.93</v>
      </c>
      <c r="EG59" s="229">
        <v>66.84</v>
      </c>
      <c r="EH59" s="229">
        <v>31.24</v>
      </c>
      <c r="EI59" s="229">
        <v>44.01</v>
      </c>
      <c r="EJ59" s="229">
        <v>79.19</v>
      </c>
      <c r="EK59" s="229">
        <v>9.35</v>
      </c>
      <c r="EL59" s="229">
        <v>77.97</v>
      </c>
      <c r="EM59" s="229">
        <v>80.28</v>
      </c>
      <c r="EN59" s="229">
        <v>12.34</v>
      </c>
      <c r="EO59" s="229">
        <v>124.5</v>
      </c>
      <c r="EP59" s="229">
        <v>31.32</v>
      </c>
      <c r="EQ59" s="229">
        <v>43.61</v>
      </c>
      <c r="ER59" s="229">
        <v>8.34</v>
      </c>
      <c r="ES59" s="229">
        <v>111.68</v>
      </c>
      <c r="ET59" s="229">
        <v>152.4</v>
      </c>
      <c r="EU59" s="229">
        <v>38.03</v>
      </c>
      <c r="EV59" s="229">
        <v>40.58</v>
      </c>
      <c r="EW59" s="229">
        <v>46.16</v>
      </c>
      <c r="EX59" s="229">
        <v>38.07</v>
      </c>
      <c r="EY59" s="229">
        <v>79.23</v>
      </c>
      <c r="EZ59" s="229">
        <v>35.369999999999997</v>
      </c>
      <c r="FA59" s="230">
        <v>58.91</v>
      </c>
      <c r="FB59" s="229">
        <v>49.5</v>
      </c>
      <c r="FC59" s="229">
        <v>80.900000000000006</v>
      </c>
      <c r="FD59" s="229">
        <v>32.64</v>
      </c>
      <c r="FE59" s="229">
        <v>29.25</v>
      </c>
      <c r="FF59" s="229">
        <v>34.9</v>
      </c>
      <c r="FG59" s="229">
        <v>16.53</v>
      </c>
      <c r="FH59" s="229">
        <v>11.51</v>
      </c>
      <c r="FI59" s="229">
        <v>22.01</v>
      </c>
      <c r="FJ59" s="229">
        <v>69.05</v>
      </c>
      <c r="FK59" s="229">
        <v>74.98</v>
      </c>
      <c r="FL59" s="229">
        <v>79.38</v>
      </c>
      <c r="FM59" s="229">
        <v>31.56</v>
      </c>
      <c r="FN59" s="229">
        <v>29.73</v>
      </c>
      <c r="FO59" s="229">
        <v>133.68</v>
      </c>
      <c r="FP59" s="229">
        <v>47.98</v>
      </c>
      <c r="FQ59" s="229">
        <v>25.59</v>
      </c>
      <c r="FR59" s="229">
        <v>32.1</v>
      </c>
      <c r="FS59" s="229">
        <v>30.1</v>
      </c>
      <c r="FT59" s="229">
        <v>27.8</v>
      </c>
      <c r="FU59" s="229">
        <v>57.13</v>
      </c>
      <c r="FV59" s="229">
        <v>36.86</v>
      </c>
      <c r="FW59" s="229">
        <v>66.599999999999994</v>
      </c>
      <c r="FX59" s="229">
        <v>34.090000000000003</v>
      </c>
      <c r="FY59" s="229">
        <v>89.41</v>
      </c>
      <c r="FZ59" s="229">
        <v>39.4</v>
      </c>
      <c r="GA59" s="229">
        <v>21.69</v>
      </c>
      <c r="GB59" s="229">
        <v>26.86</v>
      </c>
      <c r="GC59" s="229">
        <v>132</v>
      </c>
      <c r="GD59" s="229">
        <v>35.68</v>
      </c>
      <c r="GE59" s="230">
        <v>36.159999999999997</v>
      </c>
      <c r="GF59" s="229">
        <v>91.09</v>
      </c>
      <c r="GG59" s="229">
        <v>212.11</v>
      </c>
      <c r="GH59" s="229">
        <v>87.97</v>
      </c>
      <c r="GI59" s="229">
        <v>20.149999999999999</v>
      </c>
      <c r="GJ59" s="229">
        <v>83.18</v>
      </c>
      <c r="GK59" s="229">
        <v>56.07</v>
      </c>
      <c r="GL59" s="229">
        <v>23.87</v>
      </c>
      <c r="GM59" s="229">
        <v>53.51</v>
      </c>
      <c r="GN59" s="229">
        <v>26.22</v>
      </c>
      <c r="GO59" s="229">
        <v>12.36</v>
      </c>
      <c r="GP59" s="229">
        <v>20.76</v>
      </c>
      <c r="GQ59" s="229">
        <v>47.55</v>
      </c>
      <c r="GR59" s="229">
        <v>83.88</v>
      </c>
      <c r="GS59" s="229">
        <v>69.63</v>
      </c>
      <c r="GT59" s="229">
        <v>47.35</v>
      </c>
      <c r="GU59" s="229">
        <v>15.28</v>
      </c>
      <c r="GV59" s="229">
        <v>40.11</v>
      </c>
      <c r="GW59" s="229">
        <v>23.13</v>
      </c>
      <c r="GX59" s="229">
        <v>51.95</v>
      </c>
      <c r="GY59" s="229">
        <v>73.87</v>
      </c>
      <c r="GZ59" s="229">
        <v>98.28</v>
      </c>
      <c r="HA59" s="229">
        <v>18.93</v>
      </c>
      <c r="HB59" s="229">
        <v>17.55</v>
      </c>
      <c r="HC59" s="229">
        <v>164.38</v>
      </c>
      <c r="HD59" s="229">
        <v>12.88</v>
      </c>
      <c r="HE59" s="229">
        <v>35.450000000000003</v>
      </c>
      <c r="HF59" s="229">
        <v>20.95</v>
      </c>
      <c r="HG59" s="229">
        <v>16.829999999999998</v>
      </c>
      <c r="HH59" s="229">
        <v>69.459999999999994</v>
      </c>
      <c r="HI59" s="229">
        <v>208.02</v>
      </c>
      <c r="HJ59" s="229">
        <v>157.47</v>
      </c>
      <c r="HK59" s="229">
        <v>32.33</v>
      </c>
      <c r="HL59" s="229">
        <v>37.61</v>
      </c>
      <c r="HM59" s="229">
        <v>135.12</v>
      </c>
      <c r="HN59" s="229">
        <v>17.13</v>
      </c>
      <c r="HO59" s="229">
        <v>71.3</v>
      </c>
      <c r="HP59" s="229">
        <v>77.510000000000005</v>
      </c>
      <c r="HQ59" s="229">
        <v>53.59</v>
      </c>
      <c r="HR59" s="229">
        <v>18.09</v>
      </c>
      <c r="HS59" s="229">
        <v>13.3</v>
      </c>
      <c r="HT59" s="229">
        <v>134.04</v>
      </c>
      <c r="HU59" s="229">
        <v>54.58</v>
      </c>
      <c r="HV59" s="229">
        <v>133.74</v>
      </c>
      <c r="HW59" s="229">
        <v>39.65</v>
      </c>
      <c r="HX59" s="229">
        <v>63.78</v>
      </c>
      <c r="HY59" s="229">
        <v>147.1</v>
      </c>
      <c r="HZ59" s="229">
        <v>150.78</v>
      </c>
      <c r="IA59" s="229">
        <v>70.849999999999994</v>
      </c>
      <c r="IB59" s="229">
        <v>52.8</v>
      </c>
      <c r="IC59" s="229">
        <v>54.92</v>
      </c>
      <c r="ID59" s="229">
        <v>31.1</v>
      </c>
      <c r="IE59" s="229">
        <v>27.75</v>
      </c>
      <c r="IF59" s="229">
        <v>21.46</v>
      </c>
      <c r="IG59" s="229">
        <v>44.55</v>
      </c>
      <c r="IH59" s="229">
        <v>45.83</v>
      </c>
      <c r="II59" s="229">
        <v>54.04</v>
      </c>
      <c r="IJ59" s="229">
        <v>45.58</v>
      </c>
      <c r="IK59" s="229">
        <v>78.7</v>
      </c>
      <c r="IL59" s="229">
        <v>37.78</v>
      </c>
      <c r="IM59" s="229">
        <v>19.11</v>
      </c>
      <c r="IN59" s="229">
        <v>83.33</v>
      </c>
      <c r="IO59" s="229">
        <v>18.5</v>
      </c>
      <c r="IP59" s="229">
        <v>55.9</v>
      </c>
      <c r="IQ59" s="229">
        <v>46.63</v>
      </c>
      <c r="IR59" s="229">
        <v>8.15</v>
      </c>
      <c r="IS59" s="229">
        <v>43.6</v>
      </c>
      <c r="IT59" s="229">
        <v>30.03</v>
      </c>
      <c r="IU59" s="229">
        <v>28.65</v>
      </c>
      <c r="IV59" s="229">
        <v>26.91</v>
      </c>
      <c r="IW59" s="229">
        <v>21.17</v>
      </c>
      <c r="IX59" s="229">
        <v>192.36</v>
      </c>
      <c r="IY59" s="229">
        <v>53.12</v>
      </c>
      <c r="IZ59" s="229">
        <v>44.92</v>
      </c>
      <c r="JA59" s="229">
        <v>42.17</v>
      </c>
      <c r="JB59" s="229">
        <v>43.62</v>
      </c>
      <c r="JC59" s="229">
        <v>59.04</v>
      </c>
      <c r="JD59" s="229">
        <v>78.94</v>
      </c>
      <c r="JE59" s="229">
        <v>22.69</v>
      </c>
      <c r="JF59" s="229">
        <v>31.48</v>
      </c>
      <c r="JG59" s="229">
        <v>31.2</v>
      </c>
      <c r="JH59" s="229">
        <v>50.66</v>
      </c>
      <c r="JI59" s="229">
        <v>28.81</v>
      </c>
      <c r="JJ59" s="229">
        <v>31.75</v>
      </c>
      <c r="JK59" s="229">
        <v>97.21</v>
      </c>
      <c r="JL59" s="229">
        <v>45.55</v>
      </c>
      <c r="JM59" s="229">
        <v>16.8</v>
      </c>
      <c r="JN59" s="230">
        <v>25.46</v>
      </c>
      <c r="JO59" s="229">
        <v>46.3</v>
      </c>
      <c r="JP59" s="229">
        <v>159.63999999999999</v>
      </c>
      <c r="JQ59" s="229">
        <v>36.380000000000003</v>
      </c>
      <c r="JR59" s="229">
        <v>110.1</v>
      </c>
      <c r="JS59" s="229">
        <v>41.63</v>
      </c>
      <c r="JT59" s="229">
        <v>17.34</v>
      </c>
      <c r="JU59" s="229">
        <v>50.88</v>
      </c>
      <c r="JV59" s="229">
        <v>42.45</v>
      </c>
      <c r="JW59" s="229">
        <v>96.25</v>
      </c>
      <c r="JX59" s="229">
        <v>44.13</v>
      </c>
      <c r="JY59" s="229">
        <v>32.869999999999997</v>
      </c>
      <c r="JZ59" s="229">
        <v>20.23</v>
      </c>
      <c r="KA59" s="229">
        <v>37.51</v>
      </c>
      <c r="KB59" s="229">
        <v>42</v>
      </c>
      <c r="KC59" s="229">
        <v>11.85</v>
      </c>
      <c r="KD59" s="229">
        <v>23.69</v>
      </c>
      <c r="KE59" s="229">
        <v>57.82</v>
      </c>
      <c r="KF59" s="229">
        <v>109.32</v>
      </c>
      <c r="KG59" s="229">
        <v>175.38</v>
      </c>
      <c r="KH59" s="229">
        <v>79.95</v>
      </c>
      <c r="KI59" s="229">
        <v>44.18</v>
      </c>
      <c r="KJ59" s="230">
        <v>22.03</v>
      </c>
      <c r="KK59" s="229">
        <v>38.799999999999997</v>
      </c>
      <c r="KL59" s="229">
        <v>43.33</v>
      </c>
      <c r="KM59" s="229">
        <v>112.83</v>
      </c>
      <c r="KN59" s="229">
        <v>106.28</v>
      </c>
      <c r="KO59" s="229">
        <v>22.37</v>
      </c>
      <c r="KP59" s="229">
        <v>15.03</v>
      </c>
      <c r="KQ59" s="229">
        <v>41.3</v>
      </c>
      <c r="KR59" s="229">
        <v>52.81</v>
      </c>
      <c r="KS59" s="229">
        <v>36.4</v>
      </c>
      <c r="KT59" s="229">
        <v>82</v>
      </c>
      <c r="KU59" s="229">
        <v>49</v>
      </c>
      <c r="KV59" s="229">
        <v>129.65</v>
      </c>
      <c r="KW59" s="229">
        <v>38.32</v>
      </c>
      <c r="KX59" s="229">
        <v>98.21</v>
      </c>
      <c r="KY59" s="229">
        <v>96.63</v>
      </c>
      <c r="KZ59" s="229">
        <v>100.62</v>
      </c>
    </row>
    <row r="60" spans="1:312">
      <c r="A60" s="229">
        <v>2018</v>
      </c>
      <c r="B60" s="229">
        <v>9</v>
      </c>
      <c r="C60" s="229">
        <v>312.7</v>
      </c>
      <c r="D60" s="229">
        <v>96.51</v>
      </c>
      <c r="E60" s="229">
        <v>127.9</v>
      </c>
      <c r="F60" s="229">
        <v>132.44</v>
      </c>
      <c r="G60" s="100">
        <v>143.04</v>
      </c>
      <c r="H60" s="229">
        <v>118.36</v>
      </c>
      <c r="I60" s="229">
        <v>286.41000000000003</v>
      </c>
      <c r="J60" s="229">
        <v>58.55</v>
      </c>
      <c r="K60" s="229">
        <v>285.39999999999998</v>
      </c>
      <c r="L60" s="229">
        <v>153.01</v>
      </c>
      <c r="M60" s="229">
        <v>132.9</v>
      </c>
      <c r="N60" s="229">
        <v>158.93</v>
      </c>
      <c r="O60" s="229">
        <v>145.74</v>
      </c>
      <c r="P60" s="229">
        <v>178.26</v>
      </c>
      <c r="Q60" s="229">
        <v>237.95</v>
      </c>
      <c r="R60" s="229">
        <v>82.86</v>
      </c>
      <c r="S60" s="229">
        <v>242.86</v>
      </c>
      <c r="T60" s="229">
        <v>131.5</v>
      </c>
      <c r="U60" s="229">
        <v>176.7</v>
      </c>
      <c r="V60" s="229">
        <v>73.12</v>
      </c>
      <c r="W60" s="229">
        <v>172.18</v>
      </c>
      <c r="X60" s="229">
        <v>145.16</v>
      </c>
      <c r="Y60" s="229">
        <v>102.2</v>
      </c>
      <c r="Z60" s="229">
        <v>114.03</v>
      </c>
      <c r="AA60" s="229">
        <v>96.13</v>
      </c>
      <c r="AB60" s="229">
        <v>234.5</v>
      </c>
      <c r="AC60" s="229">
        <v>108.22</v>
      </c>
      <c r="AD60" s="229">
        <v>82.78</v>
      </c>
      <c r="AE60" s="229">
        <v>173.92</v>
      </c>
      <c r="AF60" s="229">
        <v>96.57</v>
      </c>
      <c r="AG60" s="229">
        <v>149.34</v>
      </c>
      <c r="AH60" s="229">
        <v>176.84</v>
      </c>
      <c r="AI60" s="229">
        <v>193.8</v>
      </c>
      <c r="AJ60" s="229">
        <v>245.86</v>
      </c>
      <c r="AK60" s="229">
        <v>148.78</v>
      </c>
      <c r="AL60" s="229">
        <v>190.47</v>
      </c>
      <c r="AM60" s="229">
        <v>145.09</v>
      </c>
      <c r="AN60" s="229">
        <v>124.53</v>
      </c>
      <c r="AO60" s="229">
        <v>123.98</v>
      </c>
      <c r="AP60" s="229">
        <v>122.42</v>
      </c>
      <c r="AQ60" s="229">
        <v>82.74</v>
      </c>
      <c r="AR60" s="229">
        <v>159.83000000000001</v>
      </c>
      <c r="AS60" s="229">
        <v>74.31</v>
      </c>
      <c r="AT60" s="229">
        <v>143.44</v>
      </c>
      <c r="AU60" s="229">
        <v>47.85</v>
      </c>
      <c r="AV60" s="229">
        <v>165.85</v>
      </c>
      <c r="AW60" s="229">
        <v>174.76</v>
      </c>
      <c r="AX60" s="229">
        <v>146.56</v>
      </c>
      <c r="AY60" s="229">
        <v>123.7</v>
      </c>
      <c r="AZ60" s="229">
        <v>137.26</v>
      </c>
      <c r="BA60" s="229">
        <v>122.3</v>
      </c>
      <c r="BB60" s="229">
        <v>143.06</v>
      </c>
      <c r="BC60" s="229">
        <v>256.58</v>
      </c>
      <c r="BD60" s="229">
        <v>137.06</v>
      </c>
      <c r="BE60" s="229">
        <v>253.8</v>
      </c>
      <c r="BF60" s="229">
        <v>139.15</v>
      </c>
      <c r="BG60" s="229">
        <v>122.74</v>
      </c>
      <c r="BH60" s="230">
        <v>141.55000000000001</v>
      </c>
      <c r="BI60" s="230">
        <v>134.75</v>
      </c>
      <c r="BJ60" s="229">
        <v>122.3</v>
      </c>
      <c r="BK60" s="229">
        <v>106.84</v>
      </c>
      <c r="BL60" s="229">
        <v>275.48</v>
      </c>
      <c r="BM60" s="229">
        <v>305.73</v>
      </c>
      <c r="BN60" s="229">
        <v>141.63</v>
      </c>
      <c r="BO60" s="229">
        <v>86.66</v>
      </c>
      <c r="BP60" s="229">
        <v>119.05</v>
      </c>
      <c r="BQ60" s="230">
        <v>131.4</v>
      </c>
      <c r="BR60" s="229">
        <v>183.55</v>
      </c>
      <c r="BS60" s="229">
        <v>132.71</v>
      </c>
      <c r="BT60" s="229">
        <v>139.1</v>
      </c>
      <c r="BU60" s="229">
        <v>80.349999999999994</v>
      </c>
      <c r="BV60" s="229">
        <v>223.25</v>
      </c>
      <c r="BW60" s="229">
        <v>211.65</v>
      </c>
      <c r="BX60" s="229">
        <v>264.83999999999997</v>
      </c>
      <c r="BY60" s="229">
        <v>162.12</v>
      </c>
      <c r="BZ60" s="229">
        <v>73.150000000000006</v>
      </c>
      <c r="CA60" s="229">
        <v>317.58999999999997</v>
      </c>
      <c r="CB60" s="229">
        <v>85.39</v>
      </c>
      <c r="CC60" s="229">
        <v>102.73</v>
      </c>
      <c r="CD60" s="229">
        <v>134.22</v>
      </c>
      <c r="CE60" s="229">
        <v>113.05</v>
      </c>
      <c r="CF60" s="229">
        <v>169.89</v>
      </c>
      <c r="CG60" s="229">
        <v>127.29</v>
      </c>
      <c r="CH60" s="229">
        <v>110.3</v>
      </c>
      <c r="CI60" s="229">
        <v>157.63999999999999</v>
      </c>
      <c r="CJ60" s="229">
        <v>123.18</v>
      </c>
      <c r="CK60" s="229">
        <v>131.16999999999999</v>
      </c>
      <c r="CL60" s="229">
        <v>174.99</v>
      </c>
      <c r="CM60" s="229">
        <v>173.4</v>
      </c>
      <c r="CN60" s="229">
        <v>120.22</v>
      </c>
      <c r="CO60" s="229">
        <v>70.61</v>
      </c>
      <c r="CP60" s="229">
        <v>109.53</v>
      </c>
      <c r="CQ60" s="229">
        <v>98.46</v>
      </c>
      <c r="CR60" s="229">
        <v>102.08</v>
      </c>
      <c r="CS60" s="229">
        <v>93.08</v>
      </c>
      <c r="CT60" s="229">
        <v>266.95</v>
      </c>
      <c r="CU60" s="229">
        <v>224.2</v>
      </c>
      <c r="CV60" s="229">
        <v>131.65</v>
      </c>
      <c r="CW60" s="229">
        <v>231.15</v>
      </c>
      <c r="CX60" s="229">
        <v>83.35</v>
      </c>
      <c r="CY60" s="229">
        <v>316.89999999999998</v>
      </c>
      <c r="CZ60" s="229">
        <v>106.96</v>
      </c>
      <c r="DA60" s="229">
        <v>105.19</v>
      </c>
      <c r="DB60" s="229">
        <v>156.07</v>
      </c>
      <c r="DC60" s="229">
        <v>85.08</v>
      </c>
      <c r="DD60" s="229">
        <v>123.05</v>
      </c>
      <c r="DE60" s="229">
        <v>120.22</v>
      </c>
      <c r="DF60" s="229">
        <v>142.9</v>
      </c>
      <c r="DG60" s="229">
        <v>122.25</v>
      </c>
      <c r="DH60" s="229">
        <v>310.23</v>
      </c>
      <c r="DI60" s="229">
        <v>128.80000000000001</v>
      </c>
      <c r="DJ60" s="229">
        <v>101.25</v>
      </c>
      <c r="DK60" s="229">
        <v>122.28</v>
      </c>
      <c r="DL60" s="229">
        <v>183.73</v>
      </c>
      <c r="DM60" s="229">
        <v>188.99</v>
      </c>
      <c r="DN60" s="229">
        <v>91.37</v>
      </c>
      <c r="DO60" s="229">
        <v>131.63</v>
      </c>
      <c r="DP60" s="229">
        <v>131.28</v>
      </c>
      <c r="DQ60" s="229">
        <v>87.08</v>
      </c>
      <c r="DR60" s="229">
        <v>85.18</v>
      </c>
      <c r="DS60" s="229">
        <v>118.15</v>
      </c>
      <c r="DT60" s="229">
        <v>103.08</v>
      </c>
      <c r="DU60" s="229">
        <v>316.35000000000002</v>
      </c>
      <c r="DV60" s="229">
        <v>67.62</v>
      </c>
      <c r="DW60" s="229">
        <v>129.93</v>
      </c>
      <c r="DX60" s="229">
        <v>91.78</v>
      </c>
      <c r="DY60" s="229">
        <v>64.56</v>
      </c>
      <c r="DZ60" s="229">
        <v>136.82</v>
      </c>
      <c r="EA60" s="229">
        <v>190.12</v>
      </c>
      <c r="EB60" s="229">
        <v>120.51</v>
      </c>
      <c r="EC60" s="229">
        <v>130.66</v>
      </c>
      <c r="ED60" s="229">
        <v>99.38</v>
      </c>
      <c r="EE60" s="229">
        <v>110.78</v>
      </c>
      <c r="EF60" s="229">
        <v>121.21</v>
      </c>
      <c r="EG60" s="229">
        <v>156.28</v>
      </c>
      <c r="EH60" s="229">
        <v>104.59</v>
      </c>
      <c r="EI60" s="229">
        <v>133.15</v>
      </c>
      <c r="EJ60" s="229">
        <v>191.28</v>
      </c>
      <c r="EK60" s="229">
        <v>58.42</v>
      </c>
      <c r="EL60" s="229">
        <v>173.08</v>
      </c>
      <c r="EM60" s="229">
        <v>211.83</v>
      </c>
      <c r="EN60" s="229">
        <v>67.569999999999993</v>
      </c>
      <c r="EO60" s="229">
        <v>251.03</v>
      </c>
      <c r="EP60" s="229">
        <v>92.07</v>
      </c>
      <c r="EQ60" s="229">
        <v>124.63</v>
      </c>
      <c r="ER60" s="229">
        <v>56.44</v>
      </c>
      <c r="ES60" s="229">
        <v>221.95</v>
      </c>
      <c r="ET60" s="229">
        <v>277.98</v>
      </c>
      <c r="EU60" s="229">
        <v>107.84</v>
      </c>
      <c r="EV60" s="229">
        <v>124.29</v>
      </c>
      <c r="EW60" s="229">
        <v>116.3</v>
      </c>
      <c r="EX60" s="229">
        <v>112.83</v>
      </c>
      <c r="EY60" s="229">
        <v>177.13</v>
      </c>
      <c r="EZ60" s="229">
        <v>109.33</v>
      </c>
      <c r="FA60" s="230">
        <v>149.38999999999999</v>
      </c>
      <c r="FB60" s="229">
        <v>122.02</v>
      </c>
      <c r="FC60" s="229">
        <v>170.71</v>
      </c>
      <c r="FD60" s="229">
        <v>127.65</v>
      </c>
      <c r="FE60" s="229">
        <v>95</v>
      </c>
      <c r="FF60" s="229">
        <v>104.21</v>
      </c>
      <c r="FG60" s="229">
        <v>88.06</v>
      </c>
      <c r="FH60" s="229">
        <v>78.959999999999994</v>
      </c>
      <c r="FI60" s="229">
        <v>100.68</v>
      </c>
      <c r="FJ60" s="229">
        <v>155.93</v>
      </c>
      <c r="FK60" s="229">
        <v>171.39</v>
      </c>
      <c r="FL60" s="229">
        <v>197.09</v>
      </c>
      <c r="FM60" s="229">
        <v>106.28</v>
      </c>
      <c r="FN60" s="229">
        <v>123.35</v>
      </c>
      <c r="FO60" s="229">
        <v>265.83</v>
      </c>
      <c r="FP60" s="229">
        <v>130.06</v>
      </c>
      <c r="FQ60" s="229">
        <v>111.62</v>
      </c>
      <c r="FR60" s="229">
        <v>117.2</v>
      </c>
      <c r="FS60" s="229">
        <v>108.79</v>
      </c>
      <c r="FT60" s="229">
        <v>112.27</v>
      </c>
      <c r="FU60" s="229">
        <v>151.55000000000001</v>
      </c>
      <c r="FV60" s="229">
        <v>110.35</v>
      </c>
      <c r="FW60" s="229">
        <v>164.55</v>
      </c>
      <c r="FX60" s="229">
        <v>116.15</v>
      </c>
      <c r="FY60" s="229">
        <v>188.45</v>
      </c>
      <c r="FZ60" s="229">
        <v>123.97</v>
      </c>
      <c r="GA60" s="229">
        <v>99.46</v>
      </c>
      <c r="GB60" s="229">
        <v>107.63</v>
      </c>
      <c r="GC60" s="229">
        <v>286.61</v>
      </c>
      <c r="GD60" s="229">
        <v>107.23</v>
      </c>
      <c r="GE60" s="230">
        <v>119.59</v>
      </c>
      <c r="GF60" s="229">
        <v>218.35</v>
      </c>
      <c r="GG60" s="229">
        <v>315.3</v>
      </c>
      <c r="GH60" s="229">
        <v>216.7</v>
      </c>
      <c r="GI60" s="229">
        <v>97.27</v>
      </c>
      <c r="GJ60" s="229">
        <v>186.29</v>
      </c>
      <c r="GK60" s="229">
        <v>152.12</v>
      </c>
      <c r="GL60" s="229">
        <v>104.26</v>
      </c>
      <c r="GM60" s="229">
        <v>150.13</v>
      </c>
      <c r="GN60" s="229">
        <v>112.72</v>
      </c>
      <c r="GO60" s="229">
        <v>69.58</v>
      </c>
      <c r="GP60" s="229">
        <v>89.31</v>
      </c>
      <c r="GQ60" s="229">
        <v>127.58</v>
      </c>
      <c r="GR60" s="229">
        <v>216.84</v>
      </c>
      <c r="GS60" s="229">
        <v>164.96</v>
      </c>
      <c r="GT60" s="229">
        <v>114.75</v>
      </c>
      <c r="GU60" s="229">
        <v>77.09</v>
      </c>
      <c r="GV60" s="229">
        <v>137.66</v>
      </c>
      <c r="GW60" s="229">
        <v>84.21</v>
      </c>
      <c r="GX60" s="229">
        <v>131.86000000000001</v>
      </c>
      <c r="GY60" s="229">
        <v>166.15</v>
      </c>
      <c r="GZ60" s="229">
        <v>218.13</v>
      </c>
      <c r="HA60" s="229">
        <v>95.95</v>
      </c>
      <c r="HB60" s="229">
        <v>93.89</v>
      </c>
      <c r="HC60" s="229">
        <v>283.41000000000003</v>
      </c>
      <c r="HD60" s="229">
        <v>68.61</v>
      </c>
      <c r="HE60" s="229">
        <v>106.85</v>
      </c>
      <c r="HF60" s="229">
        <v>99</v>
      </c>
      <c r="HG60" s="229">
        <v>92.54</v>
      </c>
      <c r="HH60" s="229">
        <v>162.93</v>
      </c>
      <c r="HI60" s="229">
        <v>280.07</v>
      </c>
      <c r="HJ60" s="229">
        <v>272.24</v>
      </c>
      <c r="HK60" s="229">
        <v>119.2</v>
      </c>
      <c r="HL60" s="229">
        <v>98.04</v>
      </c>
      <c r="HM60" s="229">
        <v>243.52</v>
      </c>
      <c r="HN60" s="229">
        <v>93.13</v>
      </c>
      <c r="HO60" s="229">
        <v>175.1</v>
      </c>
      <c r="HP60" s="229">
        <v>161.30000000000001</v>
      </c>
      <c r="HQ60" s="229">
        <v>146.44999999999999</v>
      </c>
      <c r="HR60" s="229">
        <v>80.12</v>
      </c>
      <c r="HS60" s="229">
        <v>70.900000000000006</v>
      </c>
      <c r="HT60" s="229">
        <v>236.06</v>
      </c>
      <c r="HU60" s="229">
        <v>143.54</v>
      </c>
      <c r="HV60" s="229">
        <v>228.52</v>
      </c>
      <c r="HW60" s="229">
        <v>110.95</v>
      </c>
      <c r="HX60" s="229">
        <v>133.08000000000001</v>
      </c>
      <c r="HY60" s="229">
        <v>258.08999999999997</v>
      </c>
      <c r="HZ60" s="229">
        <v>257.72000000000003</v>
      </c>
      <c r="IA60" s="229">
        <v>165.35</v>
      </c>
      <c r="IB60" s="229">
        <v>143.94</v>
      </c>
      <c r="IC60" s="229">
        <v>151.21</v>
      </c>
      <c r="ID60" s="229">
        <v>103.09</v>
      </c>
      <c r="IE60" s="229">
        <v>110.82</v>
      </c>
      <c r="IF60" s="229">
        <v>95.33</v>
      </c>
      <c r="IG60" s="229">
        <v>112.8</v>
      </c>
      <c r="IH60" s="229">
        <v>120.94</v>
      </c>
      <c r="II60" s="229">
        <v>137.22999999999999</v>
      </c>
      <c r="IJ60" s="229">
        <v>144.52000000000001</v>
      </c>
      <c r="IK60" s="229">
        <v>189.01</v>
      </c>
      <c r="IL60" s="229">
        <v>125.61</v>
      </c>
      <c r="IM60" s="229">
        <v>85.19</v>
      </c>
      <c r="IN60" s="229">
        <v>174.19</v>
      </c>
      <c r="IO60" s="229">
        <v>95.08</v>
      </c>
      <c r="IP60" s="229">
        <v>147.47999999999999</v>
      </c>
      <c r="IQ60" s="229">
        <v>128.97</v>
      </c>
      <c r="IR60" s="229">
        <v>55.58</v>
      </c>
      <c r="IS60" s="229">
        <v>122.48</v>
      </c>
      <c r="IT60" s="229">
        <v>114.5</v>
      </c>
      <c r="IU60" s="229">
        <v>112.63</v>
      </c>
      <c r="IV60" s="229">
        <v>109.54</v>
      </c>
      <c r="IW60" s="229">
        <v>99.48</v>
      </c>
      <c r="IX60" s="229">
        <v>283.24</v>
      </c>
      <c r="IY60" s="229">
        <v>150.63999999999999</v>
      </c>
      <c r="IZ60" s="229">
        <v>119.66</v>
      </c>
      <c r="JA60" s="229">
        <v>112.8</v>
      </c>
      <c r="JB60" s="229">
        <v>119.3</v>
      </c>
      <c r="JC60" s="229">
        <v>151.59</v>
      </c>
      <c r="JD60" s="229">
        <v>202.16</v>
      </c>
      <c r="JE60" s="229">
        <v>103.51</v>
      </c>
      <c r="JF60" s="229">
        <v>125.4</v>
      </c>
      <c r="JG60" s="229">
        <v>102.33</v>
      </c>
      <c r="JH60" s="229">
        <v>142.13</v>
      </c>
      <c r="JI60" s="229">
        <v>101.03</v>
      </c>
      <c r="JJ60" s="229">
        <v>119.95</v>
      </c>
      <c r="JK60" s="229">
        <v>203.11</v>
      </c>
      <c r="JL60" s="229">
        <v>123.91</v>
      </c>
      <c r="JM60" s="229">
        <v>72.790000000000006</v>
      </c>
      <c r="JN60" s="230">
        <v>108.53</v>
      </c>
      <c r="JO60" s="229">
        <v>138.69</v>
      </c>
      <c r="JP60" s="229">
        <v>268.38</v>
      </c>
      <c r="JQ60" s="229">
        <v>123.24</v>
      </c>
      <c r="JR60" s="229">
        <v>241.42</v>
      </c>
      <c r="JS60" s="229">
        <v>123.17</v>
      </c>
      <c r="JT60" s="229">
        <v>81.05</v>
      </c>
      <c r="JU60" s="229">
        <v>134.55000000000001</v>
      </c>
      <c r="JV60" s="229">
        <v>120.06</v>
      </c>
      <c r="JW60" s="229">
        <v>222.78</v>
      </c>
      <c r="JX60" s="229">
        <v>130.85</v>
      </c>
      <c r="JY60" s="229">
        <v>118.9</v>
      </c>
      <c r="JZ60" s="229">
        <v>93.75</v>
      </c>
      <c r="KA60" s="229">
        <v>124.39</v>
      </c>
      <c r="KB60" s="229">
        <v>129.72999999999999</v>
      </c>
      <c r="KC60" s="229">
        <v>66.510000000000005</v>
      </c>
      <c r="KD60" s="229">
        <v>104.74</v>
      </c>
      <c r="KE60" s="229">
        <v>127.98</v>
      </c>
      <c r="KF60" s="229">
        <v>224.6</v>
      </c>
      <c r="KG60" s="229">
        <v>261.95</v>
      </c>
      <c r="KH60" s="229">
        <v>163.22999999999999</v>
      </c>
      <c r="KI60" s="229">
        <v>138.66</v>
      </c>
      <c r="KJ60" s="230">
        <v>85.35</v>
      </c>
      <c r="KK60" s="229">
        <v>118.29</v>
      </c>
      <c r="KL60" s="229">
        <v>134.08000000000001</v>
      </c>
      <c r="KM60" s="229">
        <v>219.87</v>
      </c>
      <c r="KN60" s="229">
        <v>250.2</v>
      </c>
      <c r="KO60" s="229">
        <v>85.11</v>
      </c>
      <c r="KP60" s="229">
        <v>69.849999999999994</v>
      </c>
      <c r="KQ60" s="229">
        <v>116.5</v>
      </c>
      <c r="KR60" s="229">
        <v>131.05000000000001</v>
      </c>
      <c r="KS60" s="229">
        <v>118.38</v>
      </c>
      <c r="KT60" s="229">
        <v>197.72</v>
      </c>
      <c r="KU60" s="229">
        <v>137.29</v>
      </c>
      <c r="KV60" s="229">
        <v>221.67</v>
      </c>
      <c r="KW60" s="229">
        <v>136.47999999999999</v>
      </c>
      <c r="KX60" s="229">
        <v>194.94</v>
      </c>
      <c r="KY60" s="229">
        <v>252.66</v>
      </c>
      <c r="KZ60" s="229">
        <v>253.3</v>
      </c>
    </row>
    <row r="61" spans="1:312">
      <c r="A61" s="229">
        <v>2018</v>
      </c>
      <c r="B61" s="229">
        <v>10</v>
      </c>
      <c r="C61" s="229">
        <v>523.86</v>
      </c>
      <c r="D61" s="229">
        <v>267.23</v>
      </c>
      <c r="E61" s="229">
        <v>270.58</v>
      </c>
      <c r="F61" s="229">
        <v>284.99</v>
      </c>
      <c r="G61" s="100">
        <v>293.94</v>
      </c>
      <c r="H61" s="229">
        <v>284.95</v>
      </c>
      <c r="I61" s="229">
        <v>488.85</v>
      </c>
      <c r="J61" s="229">
        <v>191.33</v>
      </c>
      <c r="K61" s="229">
        <v>487.17</v>
      </c>
      <c r="L61" s="229">
        <v>331.31</v>
      </c>
      <c r="M61" s="229">
        <v>291.27999999999997</v>
      </c>
      <c r="N61" s="229">
        <v>323.43</v>
      </c>
      <c r="O61" s="229">
        <v>305.3</v>
      </c>
      <c r="P61" s="229">
        <v>364.94</v>
      </c>
      <c r="Q61" s="229">
        <v>436.74</v>
      </c>
      <c r="R61" s="229">
        <v>214.79</v>
      </c>
      <c r="S61" s="229">
        <v>471.47</v>
      </c>
      <c r="T61" s="229">
        <v>278.52</v>
      </c>
      <c r="U61" s="229">
        <v>358.24</v>
      </c>
      <c r="V61" s="229">
        <v>235.18</v>
      </c>
      <c r="W61" s="229">
        <v>337.12</v>
      </c>
      <c r="X61" s="229">
        <v>292.43</v>
      </c>
      <c r="Y61" s="229">
        <v>275.64999999999998</v>
      </c>
      <c r="Z61" s="229">
        <v>263.08</v>
      </c>
      <c r="AA61" s="229">
        <v>251.72</v>
      </c>
      <c r="AB61" s="229">
        <v>421.48</v>
      </c>
      <c r="AC61" s="229">
        <v>282.77</v>
      </c>
      <c r="AD61" s="229">
        <v>206.9</v>
      </c>
      <c r="AE61" s="229">
        <v>357.08</v>
      </c>
      <c r="AF61" s="229">
        <v>268.74</v>
      </c>
      <c r="AG61" s="229">
        <v>312.83999999999997</v>
      </c>
      <c r="AH61" s="229">
        <v>363.3</v>
      </c>
      <c r="AI61" s="229">
        <v>355.23</v>
      </c>
      <c r="AJ61" s="229">
        <v>436.62</v>
      </c>
      <c r="AK61" s="229">
        <v>302.33999999999997</v>
      </c>
      <c r="AL61" s="229">
        <v>369.8</v>
      </c>
      <c r="AM61" s="229">
        <v>298.85000000000002</v>
      </c>
      <c r="AN61" s="229">
        <v>296.83999999999997</v>
      </c>
      <c r="AO61" s="229">
        <v>299.47000000000003</v>
      </c>
      <c r="AP61" s="229">
        <v>284.35000000000002</v>
      </c>
      <c r="AQ61" s="229">
        <v>220.6</v>
      </c>
      <c r="AR61" s="229">
        <v>323.19</v>
      </c>
      <c r="AS61" s="229">
        <v>213.83</v>
      </c>
      <c r="AT61" s="229">
        <v>286.70999999999998</v>
      </c>
      <c r="AU61" s="229">
        <v>179.47</v>
      </c>
      <c r="AV61" s="229">
        <v>336.91</v>
      </c>
      <c r="AW61" s="229">
        <v>334.05</v>
      </c>
      <c r="AX61" s="229">
        <v>314.25</v>
      </c>
      <c r="AY61" s="229">
        <v>292.14999999999998</v>
      </c>
      <c r="AZ61" s="229">
        <v>299.67</v>
      </c>
      <c r="BA61" s="229">
        <v>293.51</v>
      </c>
      <c r="BB61" s="229">
        <v>317.11</v>
      </c>
      <c r="BC61" s="229">
        <v>453.8</v>
      </c>
      <c r="BD61" s="229">
        <v>278.68</v>
      </c>
      <c r="BE61" s="229">
        <v>436.19</v>
      </c>
      <c r="BF61" s="229">
        <v>291.58</v>
      </c>
      <c r="BG61" s="229">
        <v>299.04000000000002</v>
      </c>
      <c r="BH61" s="230">
        <v>298.12</v>
      </c>
      <c r="BI61" s="230">
        <v>307.42</v>
      </c>
      <c r="BJ61" s="229">
        <v>266.5</v>
      </c>
      <c r="BK61" s="229">
        <v>281.39999999999998</v>
      </c>
      <c r="BL61" s="229">
        <v>471.67</v>
      </c>
      <c r="BM61" s="229">
        <v>541.70000000000005</v>
      </c>
      <c r="BN61" s="229">
        <v>307.25</v>
      </c>
      <c r="BO61" s="229">
        <v>225.87</v>
      </c>
      <c r="BP61" s="229">
        <v>262.47000000000003</v>
      </c>
      <c r="BQ61" s="230">
        <v>277.13</v>
      </c>
      <c r="BR61" s="229">
        <v>352.46</v>
      </c>
      <c r="BS61" s="229">
        <v>291.91000000000003</v>
      </c>
      <c r="BT61" s="229">
        <v>305.95</v>
      </c>
      <c r="BU61" s="229">
        <v>215.41</v>
      </c>
      <c r="BV61" s="229">
        <v>423.59</v>
      </c>
      <c r="BW61" s="229">
        <v>437.84</v>
      </c>
      <c r="BX61" s="229">
        <v>446.75</v>
      </c>
      <c r="BY61" s="229">
        <v>327.7</v>
      </c>
      <c r="BZ61" s="229">
        <v>202.69</v>
      </c>
      <c r="CA61" s="229">
        <v>501.83</v>
      </c>
      <c r="CB61" s="229">
        <v>258.95</v>
      </c>
      <c r="CC61" s="229">
        <v>239.91</v>
      </c>
      <c r="CD61" s="229">
        <v>277.58999999999997</v>
      </c>
      <c r="CE61" s="229">
        <v>254.41</v>
      </c>
      <c r="CF61" s="229">
        <v>335.98</v>
      </c>
      <c r="CG61" s="229">
        <v>281.16000000000003</v>
      </c>
      <c r="CH61" s="229">
        <v>285.88</v>
      </c>
      <c r="CI61" s="229">
        <v>352.12</v>
      </c>
      <c r="CJ61" s="229">
        <v>293.13</v>
      </c>
      <c r="CK61" s="229">
        <v>275.18</v>
      </c>
      <c r="CL61" s="229">
        <v>336.01</v>
      </c>
      <c r="CM61" s="229">
        <v>375.08</v>
      </c>
      <c r="CN61" s="229">
        <v>267.23</v>
      </c>
      <c r="CO61" s="229">
        <v>195.87</v>
      </c>
      <c r="CP61" s="229">
        <v>282.27</v>
      </c>
      <c r="CQ61" s="229">
        <v>236.54</v>
      </c>
      <c r="CR61" s="229">
        <v>241.52</v>
      </c>
      <c r="CS61" s="229">
        <v>264.54000000000002</v>
      </c>
      <c r="CT61" s="229">
        <v>502.13</v>
      </c>
      <c r="CU61" s="229">
        <v>426.3</v>
      </c>
      <c r="CV61" s="229">
        <v>280.77999999999997</v>
      </c>
      <c r="CW61" s="229">
        <v>458.05</v>
      </c>
      <c r="CX61" s="229">
        <v>259.89999999999998</v>
      </c>
      <c r="CY61" s="229">
        <v>570.70000000000005</v>
      </c>
      <c r="CZ61" s="229">
        <v>255.9</v>
      </c>
      <c r="DA61" s="229">
        <v>268.20999999999998</v>
      </c>
      <c r="DB61" s="229">
        <v>318.83999999999997</v>
      </c>
      <c r="DC61" s="229">
        <v>247.41</v>
      </c>
      <c r="DD61" s="229">
        <v>292.8</v>
      </c>
      <c r="DE61" s="229">
        <v>289.48</v>
      </c>
      <c r="DF61" s="229">
        <v>318.67</v>
      </c>
      <c r="DG61" s="229">
        <v>268.72000000000003</v>
      </c>
      <c r="DH61" s="229">
        <v>546.47</v>
      </c>
      <c r="DI61" s="229">
        <v>295.38</v>
      </c>
      <c r="DJ61" s="229">
        <v>236.23</v>
      </c>
      <c r="DK61" s="229">
        <v>294.64999999999998</v>
      </c>
      <c r="DL61" s="229">
        <v>345.92</v>
      </c>
      <c r="DM61" s="229">
        <v>395.62</v>
      </c>
      <c r="DN61" s="229">
        <v>243.03</v>
      </c>
      <c r="DO61" s="229">
        <v>295.62</v>
      </c>
      <c r="DP61" s="229">
        <v>290.94</v>
      </c>
      <c r="DQ61" s="229">
        <v>229.68</v>
      </c>
      <c r="DR61" s="229">
        <v>222.77</v>
      </c>
      <c r="DS61" s="229">
        <v>283</v>
      </c>
      <c r="DT61" s="229">
        <v>242.13</v>
      </c>
      <c r="DU61" s="229">
        <v>536.86</v>
      </c>
      <c r="DV61" s="229">
        <v>204.54</v>
      </c>
      <c r="DW61" s="229">
        <v>296.33999999999997</v>
      </c>
      <c r="DX61" s="229">
        <v>221.98</v>
      </c>
      <c r="DY61" s="229">
        <v>197.9</v>
      </c>
      <c r="DZ61" s="229">
        <v>295.60000000000002</v>
      </c>
      <c r="EA61" s="229">
        <v>352.75</v>
      </c>
      <c r="EB61" s="229">
        <v>261.60000000000002</v>
      </c>
      <c r="EC61" s="229">
        <v>296.38</v>
      </c>
      <c r="ED61" s="229">
        <v>272.33</v>
      </c>
      <c r="EE61" s="229">
        <v>253.65</v>
      </c>
      <c r="EF61" s="229">
        <v>265.52999999999997</v>
      </c>
      <c r="EG61" s="229">
        <v>324.32</v>
      </c>
      <c r="EH61" s="229">
        <v>266.39</v>
      </c>
      <c r="EI61" s="229">
        <v>283.39</v>
      </c>
      <c r="EJ61" s="229">
        <v>375.2</v>
      </c>
      <c r="EK61" s="229">
        <v>191.18</v>
      </c>
      <c r="EL61" s="229">
        <v>330.73</v>
      </c>
      <c r="EM61" s="229">
        <v>429.03</v>
      </c>
      <c r="EN61" s="229">
        <v>203.48</v>
      </c>
      <c r="EO61" s="229">
        <v>447.72</v>
      </c>
      <c r="EP61" s="229">
        <v>229.13</v>
      </c>
      <c r="EQ61" s="229">
        <v>277.73</v>
      </c>
      <c r="ER61" s="229">
        <v>187.66</v>
      </c>
      <c r="ES61" s="229">
        <v>385.65</v>
      </c>
      <c r="ET61" s="229">
        <v>471.45</v>
      </c>
      <c r="EU61" s="229">
        <v>254.7</v>
      </c>
      <c r="EV61" s="229">
        <v>266.54000000000002</v>
      </c>
      <c r="EW61" s="229">
        <v>257.02999999999997</v>
      </c>
      <c r="EX61" s="229">
        <v>268.77</v>
      </c>
      <c r="EY61" s="229">
        <v>350.58</v>
      </c>
      <c r="EZ61" s="229">
        <v>266.10000000000002</v>
      </c>
      <c r="FA61" s="230">
        <v>296.02999999999997</v>
      </c>
      <c r="FB61" s="229">
        <v>262.68</v>
      </c>
      <c r="FC61" s="229">
        <v>339.96</v>
      </c>
      <c r="FD61" s="229">
        <v>299.66000000000003</v>
      </c>
      <c r="FE61" s="229">
        <v>235.87</v>
      </c>
      <c r="FF61" s="229">
        <v>246.05</v>
      </c>
      <c r="FG61" s="229">
        <v>257.3</v>
      </c>
      <c r="FH61" s="229">
        <v>255.8</v>
      </c>
      <c r="FI61" s="229">
        <v>274.14999999999998</v>
      </c>
      <c r="FJ61" s="229">
        <v>320.02999999999997</v>
      </c>
      <c r="FK61" s="229">
        <v>335.56</v>
      </c>
      <c r="FL61" s="229">
        <v>408.46</v>
      </c>
      <c r="FM61" s="229">
        <v>276.22000000000003</v>
      </c>
      <c r="FN61" s="229">
        <v>292.63</v>
      </c>
      <c r="FO61" s="229">
        <v>461.05</v>
      </c>
      <c r="FP61" s="229">
        <v>275.95999999999998</v>
      </c>
      <c r="FQ61" s="229">
        <v>286.23</v>
      </c>
      <c r="FR61" s="229">
        <v>291.97000000000003</v>
      </c>
      <c r="FS61" s="229">
        <v>292.7</v>
      </c>
      <c r="FT61" s="229">
        <v>296.38</v>
      </c>
      <c r="FU61" s="229">
        <v>302.7</v>
      </c>
      <c r="FV61" s="229">
        <v>250.67</v>
      </c>
      <c r="FW61" s="229">
        <v>334.14</v>
      </c>
      <c r="FX61" s="229">
        <v>275.36</v>
      </c>
      <c r="FY61" s="229">
        <v>365.16</v>
      </c>
      <c r="FZ61" s="229">
        <v>272.05</v>
      </c>
      <c r="GA61" s="229">
        <v>275.18</v>
      </c>
      <c r="GB61" s="229">
        <v>292.60000000000002</v>
      </c>
      <c r="GC61" s="229">
        <v>537.5</v>
      </c>
      <c r="GD61" s="229">
        <v>246.94</v>
      </c>
      <c r="GE61" s="230">
        <v>258.92</v>
      </c>
      <c r="GF61" s="229">
        <v>428.16</v>
      </c>
      <c r="GG61" s="229">
        <v>514.47</v>
      </c>
      <c r="GH61" s="229">
        <v>420.13</v>
      </c>
      <c r="GI61" s="229">
        <v>261.61</v>
      </c>
      <c r="GJ61" s="229">
        <v>354.01</v>
      </c>
      <c r="GK61" s="229">
        <v>319.31</v>
      </c>
      <c r="GL61" s="229">
        <v>279.3</v>
      </c>
      <c r="GM61" s="229">
        <v>315.39</v>
      </c>
      <c r="GN61" s="229">
        <v>286.11</v>
      </c>
      <c r="GO61" s="229">
        <v>213.38</v>
      </c>
      <c r="GP61" s="229">
        <v>228.86</v>
      </c>
      <c r="GQ61" s="229">
        <v>269.3</v>
      </c>
      <c r="GR61" s="229">
        <v>416.53</v>
      </c>
      <c r="GS61" s="229">
        <v>328.84</v>
      </c>
      <c r="GT61" s="229">
        <v>281.04000000000002</v>
      </c>
      <c r="GU61" s="229">
        <v>220.85</v>
      </c>
      <c r="GV61" s="229">
        <v>300.58</v>
      </c>
      <c r="GW61" s="229">
        <v>220.49</v>
      </c>
      <c r="GX61" s="229">
        <v>276.68</v>
      </c>
      <c r="GY61" s="229">
        <v>326.25</v>
      </c>
      <c r="GZ61" s="229">
        <v>437.3</v>
      </c>
      <c r="HA61" s="229">
        <v>268.41000000000003</v>
      </c>
      <c r="HB61" s="229">
        <v>265.18</v>
      </c>
      <c r="HC61" s="229">
        <v>479.07</v>
      </c>
      <c r="HD61" s="229">
        <v>204.28</v>
      </c>
      <c r="HE61" s="229">
        <v>245.76</v>
      </c>
      <c r="HF61" s="229">
        <v>272.01</v>
      </c>
      <c r="HG61" s="229">
        <v>263.60000000000002</v>
      </c>
      <c r="HH61" s="229">
        <v>323.33999999999997</v>
      </c>
      <c r="HI61" s="229">
        <v>448.35</v>
      </c>
      <c r="HJ61" s="229">
        <v>460.08</v>
      </c>
      <c r="HK61" s="229">
        <v>287.64999999999998</v>
      </c>
      <c r="HL61" s="229">
        <v>250.05</v>
      </c>
      <c r="HM61" s="229">
        <v>426.54</v>
      </c>
      <c r="HN61" s="229">
        <v>264.27999999999997</v>
      </c>
      <c r="HO61" s="229">
        <v>373.94</v>
      </c>
      <c r="HP61" s="229">
        <v>335.25</v>
      </c>
      <c r="HQ61" s="229">
        <v>312.83</v>
      </c>
      <c r="HR61" s="229">
        <v>218.07</v>
      </c>
      <c r="HS61" s="229">
        <v>211.51</v>
      </c>
      <c r="HT61" s="229">
        <v>419.14</v>
      </c>
      <c r="HU61" s="229">
        <v>290.54000000000002</v>
      </c>
      <c r="HV61" s="229">
        <v>415.48</v>
      </c>
      <c r="HW61" s="229">
        <v>252</v>
      </c>
      <c r="HX61" s="229">
        <v>298.2</v>
      </c>
      <c r="HY61" s="229">
        <v>422.08</v>
      </c>
      <c r="HZ61" s="229">
        <v>435.14</v>
      </c>
      <c r="IA61" s="229">
        <v>331.43</v>
      </c>
      <c r="IB61" s="229">
        <v>303.68</v>
      </c>
      <c r="IC61" s="229">
        <v>327.79</v>
      </c>
      <c r="ID61" s="229">
        <v>275</v>
      </c>
      <c r="IE61" s="229">
        <v>287.35000000000002</v>
      </c>
      <c r="IF61" s="229">
        <v>249.84</v>
      </c>
      <c r="IG61" s="229">
        <v>259.73</v>
      </c>
      <c r="IH61" s="229">
        <v>267.66000000000003</v>
      </c>
      <c r="II61" s="229">
        <v>280.73</v>
      </c>
      <c r="IJ61" s="229">
        <v>310.61</v>
      </c>
      <c r="IK61" s="229">
        <v>394.5</v>
      </c>
      <c r="IL61" s="229">
        <v>284.98</v>
      </c>
      <c r="IM61" s="229">
        <v>229.93</v>
      </c>
      <c r="IN61" s="229">
        <v>353.23</v>
      </c>
      <c r="IO61" s="229">
        <v>269.24</v>
      </c>
      <c r="IP61" s="229">
        <v>295.8</v>
      </c>
      <c r="IQ61" s="229">
        <v>279.3</v>
      </c>
      <c r="IR61" s="229">
        <v>197.99</v>
      </c>
      <c r="IS61" s="229">
        <v>268.60000000000002</v>
      </c>
      <c r="IT61" s="229">
        <v>297.64</v>
      </c>
      <c r="IU61" s="229">
        <v>289.77999999999997</v>
      </c>
      <c r="IV61" s="229">
        <v>285.17</v>
      </c>
      <c r="IW61" s="229">
        <v>272.23</v>
      </c>
      <c r="IX61" s="229">
        <v>458.81</v>
      </c>
      <c r="IY61" s="229">
        <v>317.14999999999998</v>
      </c>
      <c r="IZ61" s="229">
        <v>273.58999999999997</v>
      </c>
      <c r="JA61" s="229">
        <v>252.01</v>
      </c>
      <c r="JB61" s="229">
        <v>267.83</v>
      </c>
      <c r="JC61" s="229">
        <v>295.3</v>
      </c>
      <c r="JD61" s="229">
        <v>410.93</v>
      </c>
      <c r="JE61" s="229">
        <v>276.83999999999997</v>
      </c>
      <c r="JF61" s="229">
        <v>297.76</v>
      </c>
      <c r="JG61" s="229">
        <v>253.52</v>
      </c>
      <c r="JH61" s="229">
        <v>302.06</v>
      </c>
      <c r="JI61" s="229">
        <v>283.42</v>
      </c>
      <c r="JJ61" s="229">
        <v>292.88</v>
      </c>
      <c r="JK61" s="229">
        <v>363.82</v>
      </c>
      <c r="JL61" s="229">
        <v>268.3</v>
      </c>
      <c r="JM61" s="229">
        <v>212.65</v>
      </c>
      <c r="JN61" s="230">
        <v>281.89999999999998</v>
      </c>
      <c r="JO61" s="229">
        <v>292.27999999999997</v>
      </c>
      <c r="JP61" s="229">
        <v>459.55</v>
      </c>
      <c r="JQ61" s="229">
        <v>293.23</v>
      </c>
      <c r="JR61" s="229">
        <v>448.45</v>
      </c>
      <c r="JS61" s="229">
        <v>288.91000000000003</v>
      </c>
      <c r="JT61" s="229">
        <v>247</v>
      </c>
      <c r="JU61" s="229">
        <v>278.64999999999998</v>
      </c>
      <c r="JV61" s="229">
        <v>264.25</v>
      </c>
      <c r="JW61" s="229">
        <v>428.27</v>
      </c>
      <c r="JX61" s="229">
        <v>287.74</v>
      </c>
      <c r="JY61" s="229">
        <v>298.73</v>
      </c>
      <c r="JZ61" s="229">
        <v>269.14999999999998</v>
      </c>
      <c r="KA61" s="229">
        <v>294.33</v>
      </c>
      <c r="KB61" s="229">
        <v>283.45</v>
      </c>
      <c r="KC61" s="229">
        <v>211.87</v>
      </c>
      <c r="KD61" s="229">
        <v>278.38</v>
      </c>
      <c r="KE61" s="229">
        <v>289.10000000000002</v>
      </c>
      <c r="KF61" s="229">
        <v>417.77</v>
      </c>
      <c r="KG61" s="229">
        <v>428.29</v>
      </c>
      <c r="KH61" s="229">
        <v>327.16000000000003</v>
      </c>
      <c r="KI61" s="229">
        <v>288.74</v>
      </c>
      <c r="KJ61" s="230">
        <v>216.63</v>
      </c>
      <c r="KK61" s="229">
        <v>285.5</v>
      </c>
      <c r="KL61" s="229">
        <v>281.64</v>
      </c>
      <c r="KM61" s="229">
        <v>396.24</v>
      </c>
      <c r="KN61" s="229">
        <v>471.61</v>
      </c>
      <c r="KO61" s="229">
        <v>215.1</v>
      </c>
      <c r="KP61" s="229">
        <v>204.5</v>
      </c>
      <c r="KQ61" s="229">
        <v>262.42</v>
      </c>
      <c r="KR61" s="229">
        <v>294.04000000000002</v>
      </c>
      <c r="KS61" s="229">
        <v>253.87</v>
      </c>
      <c r="KT61" s="229">
        <v>402.4</v>
      </c>
      <c r="KU61" s="229">
        <v>291.51</v>
      </c>
      <c r="KV61" s="229">
        <v>404.65</v>
      </c>
      <c r="KW61" s="229">
        <v>301.64</v>
      </c>
      <c r="KX61" s="229">
        <v>372.38</v>
      </c>
      <c r="KY61" s="229">
        <v>491.93</v>
      </c>
      <c r="KZ61" s="229">
        <v>489.46</v>
      </c>
    </row>
    <row r="62" spans="1:312">
      <c r="A62" s="229">
        <v>2018</v>
      </c>
      <c r="B62" s="229">
        <v>11</v>
      </c>
      <c r="C62" s="229">
        <v>507.08</v>
      </c>
      <c r="D62" s="229">
        <v>380.83</v>
      </c>
      <c r="E62" s="229">
        <v>387.48</v>
      </c>
      <c r="F62" s="229">
        <v>394.53</v>
      </c>
      <c r="G62" s="100">
        <v>418.82</v>
      </c>
      <c r="H62" s="229">
        <v>410.02</v>
      </c>
      <c r="I62" s="229">
        <v>575.03</v>
      </c>
      <c r="J62" s="229">
        <v>339.38</v>
      </c>
      <c r="K62" s="229">
        <v>569.86</v>
      </c>
      <c r="L62" s="229">
        <v>426.74</v>
      </c>
      <c r="M62" s="229">
        <v>411.69</v>
      </c>
      <c r="N62" s="229">
        <v>438.58</v>
      </c>
      <c r="O62" s="229">
        <v>411.81</v>
      </c>
      <c r="P62" s="229">
        <v>458.96</v>
      </c>
      <c r="Q62" s="229">
        <v>527.47</v>
      </c>
      <c r="R62" s="229">
        <v>358.14</v>
      </c>
      <c r="S62" s="229">
        <v>567.78</v>
      </c>
      <c r="T62" s="229">
        <v>394.77</v>
      </c>
      <c r="U62" s="229">
        <v>465.87</v>
      </c>
      <c r="V62" s="229">
        <v>348.82</v>
      </c>
      <c r="W62" s="229">
        <v>450.38</v>
      </c>
      <c r="X62" s="229">
        <v>405.44</v>
      </c>
      <c r="Y62" s="229">
        <v>387.98</v>
      </c>
      <c r="Z62" s="229">
        <v>371.98</v>
      </c>
      <c r="AA62" s="229">
        <v>354.32</v>
      </c>
      <c r="AB62" s="229">
        <v>531.82000000000005</v>
      </c>
      <c r="AC62" s="229">
        <v>395.22</v>
      </c>
      <c r="AD62" s="229">
        <v>355.29</v>
      </c>
      <c r="AE62" s="229">
        <v>446.28</v>
      </c>
      <c r="AF62" s="229">
        <v>381.21</v>
      </c>
      <c r="AG62" s="229">
        <v>432.43</v>
      </c>
      <c r="AH62" s="229">
        <v>467.3</v>
      </c>
      <c r="AI62" s="229">
        <v>465.2</v>
      </c>
      <c r="AJ62" s="229">
        <v>580.35</v>
      </c>
      <c r="AK62" s="229">
        <v>408.91</v>
      </c>
      <c r="AL62" s="229">
        <v>480.43</v>
      </c>
      <c r="AM62" s="229">
        <v>417.94</v>
      </c>
      <c r="AN62" s="229">
        <v>398.66</v>
      </c>
      <c r="AO62" s="229">
        <v>413.47</v>
      </c>
      <c r="AP62" s="229">
        <v>407.4</v>
      </c>
      <c r="AQ62" s="229">
        <v>357.45</v>
      </c>
      <c r="AR62" s="229">
        <v>439.03</v>
      </c>
      <c r="AS62" s="229">
        <v>346.96</v>
      </c>
      <c r="AT62" s="229">
        <v>413.37</v>
      </c>
      <c r="AU62" s="229">
        <v>304.22000000000003</v>
      </c>
      <c r="AV62" s="229">
        <v>444.32</v>
      </c>
      <c r="AW62" s="229">
        <v>442.06</v>
      </c>
      <c r="AX62" s="229">
        <v>422.97</v>
      </c>
      <c r="AY62" s="229">
        <v>414.21</v>
      </c>
      <c r="AZ62" s="229">
        <v>423.71</v>
      </c>
      <c r="BA62" s="229">
        <v>409.88</v>
      </c>
      <c r="BB62" s="229">
        <v>422.41</v>
      </c>
      <c r="BC62" s="229">
        <v>560.45000000000005</v>
      </c>
      <c r="BD62" s="229">
        <v>395.87</v>
      </c>
      <c r="BE62" s="229">
        <v>530.52</v>
      </c>
      <c r="BF62" s="229">
        <v>402.96</v>
      </c>
      <c r="BG62" s="229">
        <v>407.08</v>
      </c>
      <c r="BH62" s="230">
        <v>404.48</v>
      </c>
      <c r="BI62" s="230">
        <v>409.41</v>
      </c>
      <c r="BJ62" s="229">
        <v>388.34</v>
      </c>
      <c r="BK62" s="229">
        <v>383.25</v>
      </c>
      <c r="BL62" s="229">
        <v>589.44000000000005</v>
      </c>
      <c r="BM62" s="229">
        <v>604.96</v>
      </c>
      <c r="BN62" s="229">
        <v>417.01</v>
      </c>
      <c r="BO62" s="229">
        <v>354.88</v>
      </c>
      <c r="BP62" s="229">
        <v>397.59</v>
      </c>
      <c r="BQ62" s="230">
        <v>397.35</v>
      </c>
      <c r="BR62" s="229">
        <v>458.55</v>
      </c>
      <c r="BS62" s="229">
        <v>417.64</v>
      </c>
      <c r="BT62" s="229">
        <v>425.83</v>
      </c>
      <c r="BU62" s="229">
        <v>350.13</v>
      </c>
      <c r="BV62" s="229">
        <v>547.05999999999995</v>
      </c>
      <c r="BW62" s="229">
        <v>485.75</v>
      </c>
      <c r="BX62" s="229">
        <v>555.78</v>
      </c>
      <c r="BY62" s="229">
        <v>444.73</v>
      </c>
      <c r="BZ62" s="229">
        <v>347.83</v>
      </c>
      <c r="CA62" s="229">
        <v>544.86</v>
      </c>
      <c r="CB62" s="229">
        <v>358.17</v>
      </c>
      <c r="CC62" s="229">
        <v>364.35</v>
      </c>
      <c r="CD62" s="229">
        <v>405.67</v>
      </c>
      <c r="CE62" s="229">
        <v>380.72</v>
      </c>
      <c r="CF62" s="229">
        <v>442.31</v>
      </c>
      <c r="CG62" s="229">
        <v>404.31</v>
      </c>
      <c r="CH62" s="229">
        <v>389.65</v>
      </c>
      <c r="CI62" s="229">
        <v>444.8</v>
      </c>
      <c r="CJ62" s="229">
        <v>406.73</v>
      </c>
      <c r="CK62" s="229">
        <v>390.87</v>
      </c>
      <c r="CL62" s="229">
        <v>447.53</v>
      </c>
      <c r="CM62" s="229">
        <v>456.67</v>
      </c>
      <c r="CN62" s="229">
        <v>381.76</v>
      </c>
      <c r="CO62" s="229">
        <v>338.78</v>
      </c>
      <c r="CP62" s="229">
        <v>394.56</v>
      </c>
      <c r="CQ62" s="229">
        <v>367.15</v>
      </c>
      <c r="CR62" s="229">
        <v>368.8</v>
      </c>
      <c r="CS62" s="229">
        <v>378.61</v>
      </c>
      <c r="CT62" s="229">
        <v>611.73</v>
      </c>
      <c r="CU62" s="229">
        <v>575.67999999999995</v>
      </c>
      <c r="CV62" s="229">
        <v>398.8</v>
      </c>
      <c r="CW62" s="229">
        <v>520.42999999999995</v>
      </c>
      <c r="CX62" s="229">
        <v>357.35</v>
      </c>
      <c r="CY62" s="229">
        <v>564.29</v>
      </c>
      <c r="CZ62" s="229">
        <v>377.1</v>
      </c>
      <c r="DA62" s="229">
        <v>364.47</v>
      </c>
      <c r="DB62" s="229">
        <v>437.25</v>
      </c>
      <c r="DC62" s="229">
        <v>351.2</v>
      </c>
      <c r="DD62" s="229">
        <v>396.97</v>
      </c>
      <c r="DE62" s="229">
        <v>409.92</v>
      </c>
      <c r="DF62" s="229">
        <v>422.65</v>
      </c>
      <c r="DG62" s="229">
        <v>386.79</v>
      </c>
      <c r="DH62" s="229">
        <v>552.85</v>
      </c>
      <c r="DI62" s="229">
        <v>412.9</v>
      </c>
      <c r="DJ62" s="229">
        <v>365.92</v>
      </c>
      <c r="DK62" s="229">
        <v>406</v>
      </c>
      <c r="DL62" s="229">
        <v>454.42</v>
      </c>
      <c r="DM62" s="229">
        <v>508.6</v>
      </c>
      <c r="DN62" s="229">
        <v>360.35</v>
      </c>
      <c r="DO62" s="229">
        <v>411.55</v>
      </c>
      <c r="DP62" s="229">
        <v>417.59</v>
      </c>
      <c r="DQ62" s="229">
        <v>356.56</v>
      </c>
      <c r="DR62" s="229">
        <v>340.53</v>
      </c>
      <c r="DS62" s="229">
        <v>409.32</v>
      </c>
      <c r="DT62" s="229">
        <v>363.66</v>
      </c>
      <c r="DU62" s="229">
        <v>581.54999999999995</v>
      </c>
      <c r="DV62" s="229">
        <v>348.82</v>
      </c>
      <c r="DW62" s="229">
        <v>419.7</v>
      </c>
      <c r="DX62" s="229">
        <v>360.26</v>
      </c>
      <c r="DY62" s="229">
        <v>339.23</v>
      </c>
      <c r="DZ62" s="229">
        <v>418.87</v>
      </c>
      <c r="EA62" s="229">
        <v>460.18</v>
      </c>
      <c r="EB62" s="229">
        <v>381.03</v>
      </c>
      <c r="EC62" s="229">
        <v>400.4</v>
      </c>
      <c r="ED62" s="229">
        <v>382</v>
      </c>
      <c r="EE62" s="229">
        <v>384.46</v>
      </c>
      <c r="EF62" s="229">
        <v>385.43</v>
      </c>
      <c r="EG62" s="229">
        <v>440.25</v>
      </c>
      <c r="EH62" s="229">
        <v>397.51</v>
      </c>
      <c r="EI62" s="229">
        <v>390.25</v>
      </c>
      <c r="EJ62" s="229">
        <v>486.2</v>
      </c>
      <c r="EK62" s="229">
        <v>339.26</v>
      </c>
      <c r="EL62" s="229">
        <v>447.74</v>
      </c>
      <c r="EM62" s="229">
        <v>508.1</v>
      </c>
      <c r="EN62" s="229">
        <v>348.43</v>
      </c>
      <c r="EO62" s="229">
        <v>585.39</v>
      </c>
      <c r="EP62" s="229">
        <v>351.7</v>
      </c>
      <c r="EQ62" s="229">
        <v>408.3</v>
      </c>
      <c r="ER62" s="229">
        <v>334.63</v>
      </c>
      <c r="ES62" s="229">
        <v>494.94</v>
      </c>
      <c r="ET62" s="229">
        <v>573.67999999999995</v>
      </c>
      <c r="EU62" s="229">
        <v>387.01</v>
      </c>
      <c r="EV62" s="229">
        <v>382.04</v>
      </c>
      <c r="EW62" s="229">
        <v>377.2</v>
      </c>
      <c r="EX62" s="229">
        <v>401.11</v>
      </c>
      <c r="EY62" s="229">
        <v>461.54</v>
      </c>
      <c r="EZ62" s="229">
        <v>396.3</v>
      </c>
      <c r="FA62" s="230">
        <v>417.38</v>
      </c>
      <c r="FB62" s="229">
        <v>381.33</v>
      </c>
      <c r="FC62" s="229">
        <v>442.03</v>
      </c>
      <c r="FD62" s="229">
        <v>411.68</v>
      </c>
      <c r="FE62" s="229">
        <v>364.23</v>
      </c>
      <c r="FF62" s="229">
        <v>372.69</v>
      </c>
      <c r="FG62" s="229">
        <v>367.41</v>
      </c>
      <c r="FH62" s="229">
        <v>353.01</v>
      </c>
      <c r="FI62" s="229">
        <v>381.98</v>
      </c>
      <c r="FJ62" s="229">
        <v>439.28</v>
      </c>
      <c r="FK62" s="229">
        <v>450.23</v>
      </c>
      <c r="FL62" s="229">
        <v>481.77</v>
      </c>
      <c r="FM62" s="229">
        <v>399.25</v>
      </c>
      <c r="FN62" s="229">
        <v>400.92</v>
      </c>
      <c r="FO62" s="229">
        <v>566.86</v>
      </c>
      <c r="FP62" s="229">
        <v>398.83</v>
      </c>
      <c r="FQ62" s="229">
        <v>390.03</v>
      </c>
      <c r="FR62" s="229">
        <v>403.13</v>
      </c>
      <c r="FS62" s="229">
        <v>398.04</v>
      </c>
      <c r="FT62" s="229">
        <v>377.97</v>
      </c>
      <c r="FU62" s="229">
        <v>422.26</v>
      </c>
      <c r="FV62" s="229">
        <v>369.98</v>
      </c>
      <c r="FW62" s="229">
        <v>440.48</v>
      </c>
      <c r="FX62" s="229">
        <v>376.45</v>
      </c>
      <c r="FY62" s="229">
        <v>472.2</v>
      </c>
      <c r="FZ62" s="229">
        <v>380.8</v>
      </c>
      <c r="GA62" s="229">
        <v>384.56</v>
      </c>
      <c r="GB62" s="229">
        <v>386.8</v>
      </c>
      <c r="GC62" s="229">
        <v>567.04</v>
      </c>
      <c r="GD62" s="229">
        <v>371.11</v>
      </c>
      <c r="GE62" s="230">
        <v>378.68</v>
      </c>
      <c r="GF62" s="229">
        <v>517.6</v>
      </c>
      <c r="GG62" s="229">
        <v>503.68</v>
      </c>
      <c r="GH62" s="229">
        <v>489.45</v>
      </c>
      <c r="GI62" s="229">
        <v>362.27</v>
      </c>
      <c r="GJ62" s="229">
        <v>459.73</v>
      </c>
      <c r="GK62" s="229">
        <v>436.08</v>
      </c>
      <c r="GL62" s="229">
        <v>389.25</v>
      </c>
      <c r="GM62" s="229">
        <v>429.71</v>
      </c>
      <c r="GN62" s="229">
        <v>398.05</v>
      </c>
      <c r="GO62" s="229">
        <v>325.10000000000002</v>
      </c>
      <c r="GP62" s="229">
        <v>360.73</v>
      </c>
      <c r="GQ62" s="229">
        <v>401.88</v>
      </c>
      <c r="GR62" s="229">
        <v>506.78</v>
      </c>
      <c r="GS62" s="229">
        <v>440.18</v>
      </c>
      <c r="GT62" s="229">
        <v>382.46</v>
      </c>
      <c r="GU62" s="229">
        <v>343.78</v>
      </c>
      <c r="GV62" s="229">
        <v>406.89</v>
      </c>
      <c r="GW62" s="229">
        <v>339.74</v>
      </c>
      <c r="GX62" s="229">
        <v>414.32</v>
      </c>
      <c r="GY62" s="229">
        <v>444</v>
      </c>
      <c r="GZ62" s="229">
        <v>568.04999999999995</v>
      </c>
      <c r="HA62" s="229">
        <v>382.24</v>
      </c>
      <c r="HB62" s="229">
        <v>378.4</v>
      </c>
      <c r="HC62" s="229">
        <v>594.78</v>
      </c>
      <c r="HD62" s="229">
        <v>348.02</v>
      </c>
      <c r="HE62" s="229">
        <v>368.13</v>
      </c>
      <c r="HF62" s="229">
        <v>382.03</v>
      </c>
      <c r="HG62" s="229">
        <v>377.5</v>
      </c>
      <c r="HH62" s="229">
        <v>435.37</v>
      </c>
      <c r="HI62" s="229">
        <v>517.23</v>
      </c>
      <c r="HJ62" s="229">
        <v>570.66999999999996</v>
      </c>
      <c r="HK62" s="229">
        <v>409.69</v>
      </c>
      <c r="HL62" s="229">
        <v>366.1</v>
      </c>
      <c r="HM62" s="229">
        <v>547.16</v>
      </c>
      <c r="HN62" s="229">
        <v>378.21</v>
      </c>
      <c r="HO62" s="229">
        <v>471</v>
      </c>
      <c r="HP62" s="229">
        <v>434.41</v>
      </c>
      <c r="HQ62" s="229">
        <v>432.21</v>
      </c>
      <c r="HR62" s="229">
        <v>358.4</v>
      </c>
      <c r="HS62" s="229">
        <v>346.7</v>
      </c>
      <c r="HT62" s="229">
        <v>539.91</v>
      </c>
      <c r="HU62" s="229">
        <v>405.92</v>
      </c>
      <c r="HV62" s="229">
        <v>531.23</v>
      </c>
      <c r="HW62" s="229">
        <v>374.7</v>
      </c>
      <c r="HX62" s="229">
        <v>403.12</v>
      </c>
      <c r="HY62" s="229">
        <v>521.19000000000005</v>
      </c>
      <c r="HZ62" s="229">
        <v>556.98</v>
      </c>
      <c r="IA62" s="229">
        <v>448.75</v>
      </c>
      <c r="IB62" s="229">
        <v>412.13</v>
      </c>
      <c r="IC62" s="229">
        <v>425.6</v>
      </c>
      <c r="ID62" s="229">
        <v>399.02</v>
      </c>
      <c r="IE62" s="229">
        <v>395.9</v>
      </c>
      <c r="IF62" s="229">
        <v>349.23</v>
      </c>
      <c r="IG62" s="229">
        <v>377</v>
      </c>
      <c r="IH62" s="229">
        <v>402.83</v>
      </c>
      <c r="II62" s="229">
        <v>410.94</v>
      </c>
      <c r="IJ62" s="229">
        <v>423.88</v>
      </c>
      <c r="IK62" s="229">
        <v>494.67</v>
      </c>
      <c r="IL62" s="229">
        <v>392.23</v>
      </c>
      <c r="IM62" s="229">
        <v>355.65</v>
      </c>
      <c r="IN62" s="229">
        <v>452.27</v>
      </c>
      <c r="IO62" s="229">
        <v>370.76</v>
      </c>
      <c r="IP62" s="229">
        <v>408.65</v>
      </c>
      <c r="IQ62" s="229">
        <v>410.98</v>
      </c>
      <c r="IR62" s="229">
        <v>320.26</v>
      </c>
      <c r="IS62" s="229">
        <v>388.65</v>
      </c>
      <c r="IT62" s="229">
        <v>392.6</v>
      </c>
      <c r="IU62" s="229">
        <v>393.39</v>
      </c>
      <c r="IV62" s="229">
        <v>385.54</v>
      </c>
      <c r="IW62" s="229">
        <v>384.79</v>
      </c>
      <c r="IX62" s="229">
        <v>550.48</v>
      </c>
      <c r="IY62" s="229">
        <v>433.75</v>
      </c>
      <c r="IZ62" s="229">
        <v>400.54</v>
      </c>
      <c r="JA62" s="229">
        <v>373.21</v>
      </c>
      <c r="JB62" s="229">
        <v>381.99</v>
      </c>
      <c r="JC62" s="229">
        <v>414.47</v>
      </c>
      <c r="JD62" s="229">
        <v>484.83</v>
      </c>
      <c r="JE62" s="229">
        <v>389.61</v>
      </c>
      <c r="JF62" s="229">
        <v>410.7</v>
      </c>
      <c r="JG62" s="229">
        <v>384.16</v>
      </c>
      <c r="JH62" s="229">
        <v>406.08</v>
      </c>
      <c r="JI62" s="229">
        <v>395.87</v>
      </c>
      <c r="JJ62" s="229">
        <v>403.51</v>
      </c>
      <c r="JK62" s="229">
        <v>481.42</v>
      </c>
      <c r="JL62" s="229">
        <v>396.28</v>
      </c>
      <c r="JM62" s="229">
        <v>344.94</v>
      </c>
      <c r="JN62" s="230">
        <v>390.29</v>
      </c>
      <c r="JO62" s="229">
        <v>411.53</v>
      </c>
      <c r="JP62" s="229">
        <v>594.28</v>
      </c>
      <c r="JQ62" s="229">
        <v>407.39</v>
      </c>
      <c r="JR62" s="229">
        <v>552.70000000000005</v>
      </c>
      <c r="JS62" s="229">
        <v>410.15</v>
      </c>
      <c r="JT62" s="229">
        <v>352.08</v>
      </c>
      <c r="JU62" s="229">
        <v>402.71</v>
      </c>
      <c r="JV62" s="229">
        <v>384.01</v>
      </c>
      <c r="JW62" s="229">
        <v>513.29</v>
      </c>
      <c r="JX62" s="229">
        <v>396.45</v>
      </c>
      <c r="JY62" s="229">
        <v>392.48</v>
      </c>
      <c r="JZ62" s="229">
        <v>374.35</v>
      </c>
      <c r="KA62" s="229">
        <v>414</v>
      </c>
      <c r="KB62" s="229">
        <v>394.7</v>
      </c>
      <c r="KC62" s="229">
        <v>327.75</v>
      </c>
      <c r="KD62" s="229">
        <v>384.68</v>
      </c>
      <c r="KE62" s="229">
        <v>395.91</v>
      </c>
      <c r="KF62" s="229">
        <v>535.29</v>
      </c>
      <c r="KG62" s="229">
        <v>519.66</v>
      </c>
      <c r="KH62" s="229">
        <v>423.26</v>
      </c>
      <c r="KI62" s="229">
        <v>412.28</v>
      </c>
      <c r="KJ62" s="230">
        <v>358.49</v>
      </c>
      <c r="KK62" s="229">
        <v>407.84</v>
      </c>
      <c r="KL62" s="229">
        <v>390.83</v>
      </c>
      <c r="KM62" s="229">
        <v>504.49</v>
      </c>
      <c r="KN62" s="229">
        <v>581.46</v>
      </c>
      <c r="KO62" s="229">
        <v>356.53</v>
      </c>
      <c r="KP62" s="229">
        <v>328.12</v>
      </c>
      <c r="KQ62" s="229">
        <v>391.21</v>
      </c>
      <c r="KR62" s="229">
        <v>420.02</v>
      </c>
      <c r="KS62" s="229">
        <v>375.97</v>
      </c>
      <c r="KT62" s="229">
        <v>488.79</v>
      </c>
      <c r="KU62" s="229">
        <v>416.04</v>
      </c>
      <c r="KV62" s="229">
        <v>501.08</v>
      </c>
      <c r="KW62" s="229">
        <v>406.06</v>
      </c>
      <c r="KX62" s="229">
        <v>468.53</v>
      </c>
      <c r="KY62" s="229">
        <v>571.29999999999995</v>
      </c>
      <c r="KZ62" s="229">
        <v>547.16</v>
      </c>
    </row>
    <row r="63" spans="1:312">
      <c r="A63" s="229">
        <v>2018</v>
      </c>
      <c r="B63" s="229">
        <v>12</v>
      </c>
      <c r="C63" s="229">
        <v>686.48</v>
      </c>
      <c r="D63" s="229">
        <v>509.61</v>
      </c>
      <c r="E63" s="229">
        <v>483.47</v>
      </c>
      <c r="F63" s="229">
        <v>483.2</v>
      </c>
      <c r="G63" s="100">
        <v>521.54999999999995</v>
      </c>
      <c r="H63" s="229">
        <v>535.58000000000004</v>
      </c>
      <c r="I63" s="229">
        <v>792.92</v>
      </c>
      <c r="J63" s="229">
        <v>403.79</v>
      </c>
      <c r="K63" s="229">
        <v>757.21</v>
      </c>
      <c r="L63" s="229">
        <v>592.38</v>
      </c>
      <c r="M63" s="229">
        <v>528.01</v>
      </c>
      <c r="N63" s="229">
        <v>578.54999999999995</v>
      </c>
      <c r="O63" s="229">
        <v>537.30999999999995</v>
      </c>
      <c r="P63" s="229">
        <v>607.54999999999995</v>
      </c>
      <c r="Q63" s="229">
        <v>688.38</v>
      </c>
      <c r="R63" s="229">
        <v>421.05</v>
      </c>
      <c r="S63" s="229">
        <v>825.42</v>
      </c>
      <c r="T63" s="229">
        <v>488.28</v>
      </c>
      <c r="U63" s="229">
        <v>648.54</v>
      </c>
      <c r="V63" s="229">
        <v>450.33</v>
      </c>
      <c r="W63" s="229">
        <v>611.53</v>
      </c>
      <c r="X63" s="229">
        <v>503.55</v>
      </c>
      <c r="Y63" s="229">
        <v>515.5</v>
      </c>
      <c r="Z63" s="229">
        <v>449.71</v>
      </c>
      <c r="AA63" s="229">
        <v>430.53</v>
      </c>
      <c r="AB63" s="229">
        <v>712.96</v>
      </c>
      <c r="AC63" s="229">
        <v>521.87</v>
      </c>
      <c r="AD63" s="229">
        <v>426.92</v>
      </c>
      <c r="AE63" s="229">
        <v>634.28</v>
      </c>
      <c r="AF63" s="229">
        <v>506.87</v>
      </c>
      <c r="AG63" s="229">
        <v>560.13</v>
      </c>
      <c r="AH63" s="229">
        <v>644.51</v>
      </c>
      <c r="AI63" s="229">
        <v>635.1</v>
      </c>
      <c r="AJ63" s="229">
        <v>741.19</v>
      </c>
      <c r="AK63" s="229">
        <v>530.86</v>
      </c>
      <c r="AL63" s="229">
        <v>684.52</v>
      </c>
      <c r="AM63" s="229">
        <v>521.58000000000004</v>
      </c>
      <c r="AN63" s="229">
        <v>486.46</v>
      </c>
      <c r="AO63" s="229">
        <v>538.37</v>
      </c>
      <c r="AP63" s="229">
        <v>531.45000000000005</v>
      </c>
      <c r="AQ63" s="229">
        <v>421.2</v>
      </c>
      <c r="AR63" s="229">
        <v>582.25</v>
      </c>
      <c r="AS63" s="229">
        <v>430.25</v>
      </c>
      <c r="AT63" s="229">
        <v>512.04</v>
      </c>
      <c r="AU63" s="229">
        <v>381.37</v>
      </c>
      <c r="AV63" s="229">
        <v>612.51</v>
      </c>
      <c r="AW63" s="229">
        <v>596.04999999999995</v>
      </c>
      <c r="AX63" s="229">
        <v>553.65</v>
      </c>
      <c r="AY63" s="229">
        <v>523.82000000000005</v>
      </c>
      <c r="AZ63" s="229">
        <v>543.08000000000004</v>
      </c>
      <c r="BA63" s="229">
        <v>528.89</v>
      </c>
      <c r="BB63" s="229">
        <v>580</v>
      </c>
      <c r="BC63" s="229">
        <v>725.83</v>
      </c>
      <c r="BD63" s="229">
        <v>507</v>
      </c>
      <c r="BE63" s="229">
        <v>691.77</v>
      </c>
      <c r="BF63" s="229">
        <v>492.63</v>
      </c>
      <c r="BG63" s="229">
        <v>527.74</v>
      </c>
      <c r="BH63" s="230">
        <v>496.78</v>
      </c>
      <c r="BI63" s="230">
        <v>551.85</v>
      </c>
      <c r="BJ63" s="229">
        <v>489.58</v>
      </c>
      <c r="BK63" s="229">
        <v>507.91</v>
      </c>
      <c r="BL63" s="229">
        <v>752.9</v>
      </c>
      <c r="BM63" s="229">
        <v>813.65</v>
      </c>
      <c r="BN63" s="229">
        <v>555.1</v>
      </c>
      <c r="BO63" s="229">
        <v>444.75</v>
      </c>
      <c r="BP63" s="229">
        <v>497.49</v>
      </c>
      <c r="BQ63" s="230">
        <v>496.33</v>
      </c>
      <c r="BR63" s="229">
        <v>639.48</v>
      </c>
      <c r="BS63" s="229">
        <v>532.16</v>
      </c>
      <c r="BT63" s="229">
        <v>554.89</v>
      </c>
      <c r="BU63" s="229">
        <v>431.69</v>
      </c>
      <c r="BV63" s="229">
        <v>709.18</v>
      </c>
      <c r="BW63" s="229">
        <v>708.98</v>
      </c>
      <c r="BX63" s="229">
        <v>717.1</v>
      </c>
      <c r="BY63" s="229">
        <v>590.15</v>
      </c>
      <c r="BZ63" s="229">
        <v>411.96</v>
      </c>
      <c r="CA63" s="229">
        <v>723.78</v>
      </c>
      <c r="CB63" s="229">
        <v>462.91</v>
      </c>
      <c r="CC63" s="229">
        <v>467.53</v>
      </c>
      <c r="CD63" s="229">
        <v>501.07</v>
      </c>
      <c r="CE63" s="229">
        <v>479.34</v>
      </c>
      <c r="CF63" s="229">
        <v>596.5</v>
      </c>
      <c r="CG63" s="229">
        <v>516.45000000000005</v>
      </c>
      <c r="CH63" s="229">
        <v>517.5</v>
      </c>
      <c r="CI63" s="229">
        <v>585.77</v>
      </c>
      <c r="CJ63" s="229">
        <v>505.58</v>
      </c>
      <c r="CK63" s="229">
        <v>470.08</v>
      </c>
      <c r="CL63" s="229">
        <v>598.09</v>
      </c>
      <c r="CM63" s="229">
        <v>577.17999999999995</v>
      </c>
      <c r="CN63" s="229">
        <v>447.63</v>
      </c>
      <c r="CO63" s="229">
        <v>408.78</v>
      </c>
      <c r="CP63" s="229">
        <v>490.96</v>
      </c>
      <c r="CQ63" s="229">
        <v>435.58</v>
      </c>
      <c r="CR63" s="229">
        <v>433.44</v>
      </c>
      <c r="CS63" s="229">
        <v>506.32</v>
      </c>
      <c r="CT63" s="229">
        <v>854.63</v>
      </c>
      <c r="CU63" s="229">
        <v>733.68</v>
      </c>
      <c r="CV63" s="229">
        <v>499.58</v>
      </c>
      <c r="CW63" s="229">
        <v>762.49</v>
      </c>
      <c r="CX63" s="229">
        <v>458.31</v>
      </c>
      <c r="CY63" s="229">
        <v>848.85</v>
      </c>
      <c r="CZ63" s="229">
        <v>485.63</v>
      </c>
      <c r="DA63" s="229">
        <v>442.9</v>
      </c>
      <c r="DB63" s="229">
        <v>569.05999999999995</v>
      </c>
      <c r="DC63" s="229">
        <v>441.73</v>
      </c>
      <c r="DD63" s="229">
        <v>546.41</v>
      </c>
      <c r="DE63" s="229">
        <v>525.21</v>
      </c>
      <c r="DF63" s="229">
        <v>579.03</v>
      </c>
      <c r="DG63" s="229">
        <v>478.65</v>
      </c>
      <c r="DH63" s="229">
        <v>802.81</v>
      </c>
      <c r="DI63" s="229">
        <v>513.52</v>
      </c>
      <c r="DJ63" s="229">
        <v>428.39</v>
      </c>
      <c r="DK63" s="229">
        <v>532.02</v>
      </c>
      <c r="DL63" s="229">
        <v>601.95000000000005</v>
      </c>
      <c r="DM63" s="229">
        <v>644.66</v>
      </c>
      <c r="DN63" s="229">
        <v>425.77</v>
      </c>
      <c r="DO63" s="229">
        <v>549.9</v>
      </c>
      <c r="DP63" s="229">
        <v>532.73</v>
      </c>
      <c r="DQ63" s="229">
        <v>446.78</v>
      </c>
      <c r="DR63" s="229">
        <v>438.96</v>
      </c>
      <c r="DS63" s="229">
        <v>535.07000000000005</v>
      </c>
      <c r="DT63" s="229">
        <v>457.97</v>
      </c>
      <c r="DU63" s="229">
        <v>777.83</v>
      </c>
      <c r="DV63" s="229">
        <v>411.43</v>
      </c>
      <c r="DW63" s="229">
        <v>547.48</v>
      </c>
      <c r="DX63" s="229">
        <v>433.94</v>
      </c>
      <c r="DY63" s="229">
        <v>404.38</v>
      </c>
      <c r="DZ63" s="229">
        <v>534.23</v>
      </c>
      <c r="EA63" s="229">
        <v>637.33000000000004</v>
      </c>
      <c r="EB63" s="229">
        <v>473.55</v>
      </c>
      <c r="EC63" s="229">
        <v>490.9</v>
      </c>
      <c r="ED63" s="229">
        <v>507.63</v>
      </c>
      <c r="EE63" s="229">
        <v>488.11</v>
      </c>
      <c r="EF63" s="229">
        <v>481.64</v>
      </c>
      <c r="EG63" s="229">
        <v>576.08000000000004</v>
      </c>
      <c r="EH63" s="229">
        <v>504.29</v>
      </c>
      <c r="EI63" s="229">
        <v>473.65</v>
      </c>
      <c r="EJ63" s="229">
        <v>691.99</v>
      </c>
      <c r="EK63" s="229">
        <v>403.48</v>
      </c>
      <c r="EL63" s="229">
        <v>597.55999999999995</v>
      </c>
      <c r="EM63" s="229">
        <v>744.53</v>
      </c>
      <c r="EN63" s="229">
        <v>411.81</v>
      </c>
      <c r="EO63" s="229">
        <v>768.8</v>
      </c>
      <c r="EP63" s="229">
        <v>453.14</v>
      </c>
      <c r="EQ63" s="229">
        <v>509.73</v>
      </c>
      <c r="ER63" s="229">
        <v>401.05</v>
      </c>
      <c r="ES63" s="229">
        <v>703.83</v>
      </c>
      <c r="ET63" s="229">
        <v>767.78</v>
      </c>
      <c r="EU63" s="229">
        <v>488.03</v>
      </c>
      <c r="EV63" s="229">
        <v>457.93</v>
      </c>
      <c r="EW63" s="229">
        <v>488.96</v>
      </c>
      <c r="EX63" s="229">
        <v>503.85</v>
      </c>
      <c r="EY63" s="229">
        <v>667.53</v>
      </c>
      <c r="EZ63" s="229">
        <v>505.85</v>
      </c>
      <c r="FA63" s="230">
        <v>516.05999999999995</v>
      </c>
      <c r="FB63" s="229">
        <v>493.28</v>
      </c>
      <c r="FC63" s="229">
        <v>607.38</v>
      </c>
      <c r="FD63" s="229">
        <v>539.04999999999995</v>
      </c>
      <c r="FE63" s="229">
        <v>454.51</v>
      </c>
      <c r="FF63" s="229">
        <v>463.48</v>
      </c>
      <c r="FG63" s="229">
        <v>464.21</v>
      </c>
      <c r="FH63" s="229">
        <v>452.47</v>
      </c>
      <c r="FI63" s="229">
        <v>508.4</v>
      </c>
      <c r="FJ63" s="229">
        <v>572.54</v>
      </c>
      <c r="FK63" s="229">
        <v>600.32000000000005</v>
      </c>
      <c r="FL63" s="229">
        <v>619.91</v>
      </c>
      <c r="FM63" s="229">
        <v>510.48</v>
      </c>
      <c r="FN63" s="229">
        <v>525.04999999999995</v>
      </c>
      <c r="FO63" s="229">
        <v>757.15</v>
      </c>
      <c r="FP63" s="229">
        <v>496.09</v>
      </c>
      <c r="FQ63" s="229">
        <v>483.05</v>
      </c>
      <c r="FR63" s="229">
        <v>526.42999999999995</v>
      </c>
      <c r="FS63" s="229">
        <v>512.42999999999995</v>
      </c>
      <c r="FT63" s="229">
        <v>495.88</v>
      </c>
      <c r="FU63" s="229">
        <v>524.26</v>
      </c>
      <c r="FV63" s="229">
        <v>464.93</v>
      </c>
      <c r="FW63" s="229">
        <v>594.1</v>
      </c>
      <c r="FX63" s="229">
        <v>455.94</v>
      </c>
      <c r="FY63" s="229">
        <v>680.68</v>
      </c>
      <c r="FZ63" s="229">
        <v>459.84</v>
      </c>
      <c r="GA63" s="229">
        <v>481.16</v>
      </c>
      <c r="GB63" s="229">
        <v>495.52</v>
      </c>
      <c r="GC63" s="229">
        <v>845.7</v>
      </c>
      <c r="GD63" s="229">
        <v>462.97</v>
      </c>
      <c r="GE63" s="230">
        <v>441.02</v>
      </c>
      <c r="GF63" s="229">
        <v>723.57</v>
      </c>
      <c r="GG63" s="229">
        <v>677.43</v>
      </c>
      <c r="GH63" s="229">
        <v>642.27</v>
      </c>
      <c r="GI63" s="229">
        <v>446.78</v>
      </c>
      <c r="GJ63" s="229">
        <v>650.59</v>
      </c>
      <c r="GK63" s="229">
        <v>566.61</v>
      </c>
      <c r="GL63" s="229">
        <v>517.5</v>
      </c>
      <c r="GM63" s="229">
        <v>573.66</v>
      </c>
      <c r="GN63" s="229">
        <v>524.03</v>
      </c>
      <c r="GO63" s="229">
        <v>395.48</v>
      </c>
      <c r="GP63" s="229">
        <v>428.73</v>
      </c>
      <c r="GQ63" s="229">
        <v>502.01</v>
      </c>
      <c r="GR63" s="229">
        <v>676.35</v>
      </c>
      <c r="GS63" s="229">
        <v>578.69000000000005</v>
      </c>
      <c r="GT63" s="229">
        <v>526.1</v>
      </c>
      <c r="GU63" s="229">
        <v>417.31</v>
      </c>
      <c r="GV63" s="229">
        <v>542.08000000000004</v>
      </c>
      <c r="GW63" s="229">
        <v>431.74</v>
      </c>
      <c r="GX63" s="229">
        <v>510.27</v>
      </c>
      <c r="GY63" s="229">
        <v>592.69000000000005</v>
      </c>
      <c r="GZ63" s="229">
        <v>704.54</v>
      </c>
      <c r="HA63" s="229">
        <v>508.19</v>
      </c>
      <c r="HB63" s="229">
        <v>505.57</v>
      </c>
      <c r="HC63" s="229">
        <v>806.94</v>
      </c>
      <c r="HD63" s="229">
        <v>412.19</v>
      </c>
      <c r="HE63" s="229">
        <v>465.35</v>
      </c>
      <c r="HF63" s="229">
        <v>509.74</v>
      </c>
      <c r="HG63" s="229">
        <v>505.32</v>
      </c>
      <c r="HH63" s="229">
        <v>581.98</v>
      </c>
      <c r="HI63" s="229">
        <v>675.18</v>
      </c>
      <c r="HJ63" s="229">
        <v>761.8</v>
      </c>
      <c r="HK63" s="229">
        <v>531.44000000000005</v>
      </c>
      <c r="HL63" s="229">
        <v>487.38</v>
      </c>
      <c r="HM63" s="229">
        <v>707.3</v>
      </c>
      <c r="HN63" s="229">
        <v>505.59</v>
      </c>
      <c r="HO63" s="229">
        <v>607.59</v>
      </c>
      <c r="HP63" s="229">
        <v>604.5</v>
      </c>
      <c r="HQ63" s="229">
        <v>562.75</v>
      </c>
      <c r="HR63" s="229">
        <v>420.09</v>
      </c>
      <c r="HS63" s="229">
        <v>414.27</v>
      </c>
      <c r="HT63" s="229">
        <v>738.68</v>
      </c>
      <c r="HU63" s="229">
        <v>495.45</v>
      </c>
      <c r="HV63" s="229">
        <v>696.61</v>
      </c>
      <c r="HW63" s="229">
        <v>478.56</v>
      </c>
      <c r="HX63" s="229">
        <v>532.62</v>
      </c>
      <c r="HY63" s="229">
        <v>708.75</v>
      </c>
      <c r="HZ63" s="229">
        <v>757.1</v>
      </c>
      <c r="IA63" s="229">
        <v>599.45000000000005</v>
      </c>
      <c r="IB63" s="229">
        <v>510.53</v>
      </c>
      <c r="IC63" s="229">
        <v>571.78</v>
      </c>
      <c r="ID63" s="229">
        <v>506.33</v>
      </c>
      <c r="IE63" s="229">
        <v>522.55999999999995</v>
      </c>
      <c r="IF63" s="229">
        <v>426.1</v>
      </c>
      <c r="IG63" s="229">
        <v>492.66</v>
      </c>
      <c r="IH63" s="229">
        <v>502.25</v>
      </c>
      <c r="II63" s="229">
        <v>509.8</v>
      </c>
      <c r="IJ63" s="229">
        <v>559.12</v>
      </c>
      <c r="IK63" s="229">
        <v>623.67999999999995</v>
      </c>
      <c r="IL63" s="229">
        <v>476.89</v>
      </c>
      <c r="IM63" s="229">
        <v>424.38</v>
      </c>
      <c r="IN63" s="229">
        <v>648.29</v>
      </c>
      <c r="IO63" s="229">
        <v>458.77</v>
      </c>
      <c r="IP63" s="229">
        <v>500.62</v>
      </c>
      <c r="IQ63" s="229">
        <v>512.79</v>
      </c>
      <c r="IR63" s="229">
        <v>396.33</v>
      </c>
      <c r="IS63" s="229">
        <v>488.39</v>
      </c>
      <c r="IT63" s="229">
        <v>510.63</v>
      </c>
      <c r="IU63" s="229">
        <v>521.66</v>
      </c>
      <c r="IV63" s="229">
        <v>510.76</v>
      </c>
      <c r="IW63" s="229">
        <v>509.62</v>
      </c>
      <c r="IX63" s="229">
        <v>705.42</v>
      </c>
      <c r="IY63" s="229">
        <v>564.25</v>
      </c>
      <c r="IZ63" s="229">
        <v>507.43</v>
      </c>
      <c r="JA63" s="229">
        <v>481.22</v>
      </c>
      <c r="JB63" s="229">
        <v>463.55</v>
      </c>
      <c r="JC63" s="229">
        <v>513.57000000000005</v>
      </c>
      <c r="JD63" s="229">
        <v>632.53</v>
      </c>
      <c r="JE63" s="229">
        <v>515</v>
      </c>
      <c r="JF63" s="229">
        <v>537.89</v>
      </c>
      <c r="JG63" s="229">
        <v>489.42</v>
      </c>
      <c r="JH63" s="229">
        <v>503.34</v>
      </c>
      <c r="JI63" s="229">
        <v>500.48</v>
      </c>
      <c r="JJ63" s="229">
        <v>527.84</v>
      </c>
      <c r="JK63" s="229">
        <v>675.36</v>
      </c>
      <c r="JL63" s="229">
        <v>495.45</v>
      </c>
      <c r="JM63" s="229">
        <v>431.37</v>
      </c>
      <c r="JN63" s="230">
        <v>511.9</v>
      </c>
      <c r="JO63" s="229">
        <v>512.5</v>
      </c>
      <c r="JP63" s="229">
        <v>759.75</v>
      </c>
      <c r="JQ63" s="229">
        <v>509.28</v>
      </c>
      <c r="JR63" s="229">
        <v>721.62</v>
      </c>
      <c r="JS63" s="229">
        <v>526.33000000000004</v>
      </c>
      <c r="JT63" s="229">
        <v>462.2</v>
      </c>
      <c r="JU63" s="229">
        <v>498.25</v>
      </c>
      <c r="JV63" s="229">
        <v>487.3</v>
      </c>
      <c r="JW63" s="229">
        <v>672.25</v>
      </c>
      <c r="JX63" s="229">
        <v>486.97</v>
      </c>
      <c r="JY63" s="229">
        <v>518.02</v>
      </c>
      <c r="JZ63" s="229">
        <v>473.66</v>
      </c>
      <c r="KA63" s="229">
        <v>541.9</v>
      </c>
      <c r="KB63" s="229">
        <v>486.89</v>
      </c>
      <c r="KC63" s="229">
        <v>404.63</v>
      </c>
      <c r="KD63" s="229">
        <v>512.54999999999995</v>
      </c>
      <c r="KE63" s="229">
        <v>517.88</v>
      </c>
      <c r="KF63" s="229">
        <v>717.94</v>
      </c>
      <c r="KG63" s="229">
        <v>665.25</v>
      </c>
      <c r="KH63" s="229">
        <v>571.9</v>
      </c>
      <c r="KI63" s="229">
        <v>509.9</v>
      </c>
      <c r="KJ63" s="230">
        <v>421.78</v>
      </c>
      <c r="KK63" s="229">
        <v>510.17</v>
      </c>
      <c r="KL63" s="229">
        <v>472.23</v>
      </c>
      <c r="KM63" s="229">
        <v>712.71</v>
      </c>
      <c r="KN63" s="229">
        <v>794.82</v>
      </c>
      <c r="KO63" s="229">
        <v>422.45</v>
      </c>
      <c r="KP63" s="229">
        <v>413.6</v>
      </c>
      <c r="KQ63" s="229">
        <v>486.6</v>
      </c>
      <c r="KR63" s="229">
        <v>540.41999999999996</v>
      </c>
      <c r="KS63" s="229">
        <v>442.97</v>
      </c>
      <c r="KT63" s="229">
        <v>623.9</v>
      </c>
      <c r="KU63" s="229">
        <v>517.78</v>
      </c>
      <c r="KV63" s="229">
        <v>663</v>
      </c>
      <c r="KW63" s="229">
        <v>534.77</v>
      </c>
      <c r="KX63" s="229">
        <v>673.71</v>
      </c>
      <c r="KY63" s="229">
        <v>830.57</v>
      </c>
      <c r="KZ63" s="229">
        <v>802.95</v>
      </c>
    </row>
    <row r="64" spans="1:312">
      <c r="A64" s="231">
        <v>2019</v>
      </c>
      <c r="B64" s="231">
        <v>1</v>
      </c>
      <c r="C64" s="231">
        <v>854.29</v>
      </c>
      <c r="D64" s="231">
        <v>606.69000000000005</v>
      </c>
      <c r="E64" s="231">
        <v>571.47</v>
      </c>
      <c r="F64" s="231">
        <v>573.12</v>
      </c>
      <c r="G64">
        <v>600.85</v>
      </c>
      <c r="H64" s="231">
        <v>631.23</v>
      </c>
      <c r="I64" s="231">
        <v>993.58</v>
      </c>
      <c r="J64" s="231">
        <v>475.01</v>
      </c>
      <c r="K64" s="231">
        <v>951.64</v>
      </c>
      <c r="L64" s="231">
        <v>696.35</v>
      </c>
      <c r="M64" s="231">
        <v>609.53</v>
      </c>
      <c r="N64" s="231">
        <v>676.62</v>
      </c>
      <c r="O64" s="231">
        <v>619.41</v>
      </c>
      <c r="P64" s="231">
        <v>687.53</v>
      </c>
      <c r="Q64" s="231">
        <v>875.13</v>
      </c>
      <c r="R64" s="231">
        <v>493.66</v>
      </c>
      <c r="S64" s="231">
        <v>1013.92</v>
      </c>
      <c r="T64" s="231">
        <v>569.79999999999995</v>
      </c>
      <c r="U64" s="231">
        <v>711.37</v>
      </c>
      <c r="V64" s="231">
        <v>521.53</v>
      </c>
      <c r="W64" s="231">
        <v>682.02</v>
      </c>
      <c r="X64" s="231">
        <v>584.73</v>
      </c>
      <c r="Y64" s="231">
        <v>614.23</v>
      </c>
      <c r="Z64" s="231">
        <v>526.32000000000005</v>
      </c>
      <c r="AA64" s="231">
        <v>507.02</v>
      </c>
      <c r="AB64" s="231">
        <v>754.22</v>
      </c>
      <c r="AC64" s="231">
        <v>622.94000000000005</v>
      </c>
      <c r="AD64" s="231">
        <v>489.56</v>
      </c>
      <c r="AE64" s="231">
        <v>747.88</v>
      </c>
      <c r="AF64" s="231">
        <v>595.38</v>
      </c>
      <c r="AG64" s="231">
        <v>643.13</v>
      </c>
      <c r="AH64" s="231">
        <v>711.06</v>
      </c>
      <c r="AI64" s="231">
        <v>702.07</v>
      </c>
      <c r="AJ64" s="231">
        <v>889.31</v>
      </c>
      <c r="AK64" s="231">
        <v>613.66999999999996</v>
      </c>
      <c r="AL64" s="231">
        <v>721.67</v>
      </c>
      <c r="AM64" s="231">
        <v>602.62</v>
      </c>
      <c r="AN64" s="231">
        <v>574.91999999999996</v>
      </c>
      <c r="AO64" s="231">
        <v>644.45000000000005</v>
      </c>
      <c r="AP64" s="231">
        <v>629.70000000000005</v>
      </c>
      <c r="AQ64" s="231">
        <v>500.11</v>
      </c>
      <c r="AR64" s="231">
        <v>680.66</v>
      </c>
      <c r="AS64" s="231">
        <v>496.23</v>
      </c>
      <c r="AT64" s="231">
        <v>597</v>
      </c>
      <c r="AU64" s="231">
        <v>451.18</v>
      </c>
      <c r="AV64" s="231">
        <v>688.41</v>
      </c>
      <c r="AW64" s="231">
        <v>695.97</v>
      </c>
      <c r="AX64" s="231">
        <v>660.11</v>
      </c>
      <c r="AY64" s="231">
        <v>608.66999999999996</v>
      </c>
      <c r="AZ64" s="231">
        <v>630.38</v>
      </c>
      <c r="BA64" s="231">
        <v>626.61</v>
      </c>
      <c r="BB64" s="231">
        <v>664.7</v>
      </c>
      <c r="BC64" s="231">
        <v>887.75</v>
      </c>
      <c r="BD64" s="231">
        <v>588.47</v>
      </c>
      <c r="BE64" s="231">
        <v>760.7</v>
      </c>
      <c r="BF64" s="231">
        <v>575.61</v>
      </c>
      <c r="BG64" s="231">
        <v>621.53</v>
      </c>
      <c r="BH64">
        <v>582.54</v>
      </c>
      <c r="BI64">
        <v>634.78</v>
      </c>
      <c r="BJ64" s="231">
        <v>575.82000000000005</v>
      </c>
      <c r="BK64" s="231">
        <v>593.11</v>
      </c>
      <c r="BL64" s="231">
        <v>929.62</v>
      </c>
      <c r="BM64" s="231">
        <v>988.38</v>
      </c>
      <c r="BN64" s="231">
        <v>654.45000000000005</v>
      </c>
      <c r="BO64" s="231">
        <v>521.20000000000005</v>
      </c>
      <c r="BP64" s="231">
        <v>574.24</v>
      </c>
      <c r="BQ64">
        <v>575.49</v>
      </c>
      <c r="BR64" s="231">
        <v>735.39</v>
      </c>
      <c r="BS64" s="231">
        <v>620.07000000000005</v>
      </c>
      <c r="BT64" s="231">
        <v>653.54</v>
      </c>
      <c r="BU64" s="231">
        <v>497.6</v>
      </c>
      <c r="BV64" s="231">
        <v>794.9</v>
      </c>
      <c r="BW64" s="231">
        <v>942.82</v>
      </c>
      <c r="BX64" s="231">
        <v>770.49</v>
      </c>
      <c r="BY64" s="231">
        <v>685.14</v>
      </c>
      <c r="BZ64" s="231">
        <v>480.61</v>
      </c>
      <c r="CA64" s="231">
        <v>879.93</v>
      </c>
      <c r="CB64" s="231">
        <v>526.79999999999995</v>
      </c>
      <c r="CC64" s="231">
        <v>542.91999999999996</v>
      </c>
      <c r="CD64" s="231">
        <v>591.16999999999996</v>
      </c>
      <c r="CE64" s="231">
        <v>555.49</v>
      </c>
      <c r="CF64" s="231">
        <v>684.55</v>
      </c>
      <c r="CG64" s="231">
        <v>592.62</v>
      </c>
      <c r="CH64" s="231">
        <v>601.23</v>
      </c>
      <c r="CI64" s="231">
        <v>666.33</v>
      </c>
      <c r="CJ64" s="231">
        <v>584.12</v>
      </c>
      <c r="CK64" s="231">
        <v>550.17999999999995</v>
      </c>
      <c r="CL64" s="231">
        <v>693.65</v>
      </c>
      <c r="CM64" s="231">
        <v>682.07</v>
      </c>
      <c r="CN64" s="231">
        <v>520.87</v>
      </c>
      <c r="CO64" s="231">
        <v>468.79</v>
      </c>
      <c r="CP64" s="231">
        <v>570.42999999999995</v>
      </c>
      <c r="CQ64" s="231">
        <v>515.16999999999996</v>
      </c>
      <c r="CR64" s="231">
        <v>513.41</v>
      </c>
      <c r="CS64" s="231">
        <v>596.66</v>
      </c>
      <c r="CT64" s="231">
        <v>1058.74</v>
      </c>
      <c r="CU64" s="231">
        <v>868.74</v>
      </c>
      <c r="CV64" s="231">
        <v>582.79</v>
      </c>
      <c r="CW64" s="231">
        <v>958.61</v>
      </c>
      <c r="CX64" s="231">
        <v>532.6</v>
      </c>
      <c r="CY64" s="231">
        <v>1028.5</v>
      </c>
      <c r="CZ64" s="231">
        <v>558.07000000000005</v>
      </c>
      <c r="DA64" s="231">
        <v>522.04999999999995</v>
      </c>
      <c r="DB64" s="231">
        <v>655.16</v>
      </c>
      <c r="DC64" s="231">
        <v>516.08000000000004</v>
      </c>
      <c r="DD64" s="231">
        <v>622.85</v>
      </c>
      <c r="DE64" s="231">
        <v>619.73</v>
      </c>
      <c r="DF64" s="231">
        <v>664.64</v>
      </c>
      <c r="DG64" s="231">
        <v>561.34</v>
      </c>
      <c r="DH64" s="231">
        <v>977.83</v>
      </c>
      <c r="DI64" s="231">
        <v>588.88</v>
      </c>
      <c r="DJ64" s="231">
        <v>504.38</v>
      </c>
      <c r="DK64" s="231">
        <v>636.77</v>
      </c>
      <c r="DL64" s="231">
        <v>695.27</v>
      </c>
      <c r="DM64" s="231">
        <v>764.57</v>
      </c>
      <c r="DN64" s="231">
        <v>498.62</v>
      </c>
      <c r="DO64" s="231">
        <v>630.85</v>
      </c>
      <c r="DP64" s="231">
        <v>620.6</v>
      </c>
      <c r="DQ64" s="231">
        <v>518.54999999999995</v>
      </c>
      <c r="DR64" s="231">
        <v>498.43</v>
      </c>
      <c r="DS64" s="231">
        <v>632.9</v>
      </c>
      <c r="DT64" s="231">
        <v>544.24</v>
      </c>
      <c r="DU64" s="231">
        <v>961.31</v>
      </c>
      <c r="DV64" s="231">
        <v>485.98</v>
      </c>
      <c r="DW64" s="231">
        <v>645.17999999999995</v>
      </c>
      <c r="DX64" s="231">
        <v>502.43</v>
      </c>
      <c r="DY64" s="231">
        <v>475.2</v>
      </c>
      <c r="DZ64" s="231">
        <v>617.67999999999995</v>
      </c>
      <c r="EA64" s="231">
        <v>695.44</v>
      </c>
      <c r="EB64" s="231">
        <v>557.35</v>
      </c>
      <c r="EC64" s="231">
        <v>582.53</v>
      </c>
      <c r="ED64" s="231">
        <v>594.63</v>
      </c>
      <c r="EE64" s="231">
        <v>566.35</v>
      </c>
      <c r="EF64" s="231">
        <v>569.77</v>
      </c>
      <c r="EG64" s="231">
        <v>664.62</v>
      </c>
      <c r="EH64" s="231">
        <v>580.16999999999996</v>
      </c>
      <c r="EI64" s="231">
        <v>554.78</v>
      </c>
      <c r="EJ64" s="231">
        <v>733.55</v>
      </c>
      <c r="EK64" s="231">
        <v>474.9</v>
      </c>
      <c r="EL64" s="231">
        <v>677.37</v>
      </c>
      <c r="EM64" s="231">
        <v>942.11</v>
      </c>
      <c r="EN64" s="231">
        <v>486.51</v>
      </c>
      <c r="EO64" s="231">
        <v>978.68</v>
      </c>
      <c r="EP64" s="231">
        <v>521.35</v>
      </c>
      <c r="EQ64" s="231">
        <v>584.32000000000005</v>
      </c>
      <c r="ER64" s="231">
        <v>471.37</v>
      </c>
      <c r="ES64" s="231">
        <v>756.83</v>
      </c>
      <c r="ET64" s="231">
        <v>960.86</v>
      </c>
      <c r="EU64" s="231">
        <v>560.70000000000005</v>
      </c>
      <c r="EV64" s="231">
        <v>532.12</v>
      </c>
      <c r="EW64" s="231">
        <v>562.54</v>
      </c>
      <c r="EX64" s="231">
        <v>574.33000000000004</v>
      </c>
      <c r="EY64" s="231">
        <v>707.28</v>
      </c>
      <c r="EZ64" s="231">
        <v>574.54999999999995</v>
      </c>
      <c r="FA64">
        <v>599.39</v>
      </c>
      <c r="FB64" s="231">
        <v>572.70000000000005</v>
      </c>
      <c r="FC64" s="231">
        <v>700.96</v>
      </c>
      <c r="FD64" s="231">
        <v>648.04999999999995</v>
      </c>
      <c r="FE64" s="231">
        <v>532.6</v>
      </c>
      <c r="FF64" s="231">
        <v>543.27</v>
      </c>
      <c r="FG64" s="231">
        <v>540.08000000000004</v>
      </c>
      <c r="FH64" s="231">
        <v>524.99</v>
      </c>
      <c r="FI64" s="231">
        <v>593.20000000000005</v>
      </c>
      <c r="FJ64" s="231">
        <v>658.37</v>
      </c>
      <c r="FK64" s="231">
        <v>683.02</v>
      </c>
      <c r="FL64" s="231">
        <v>809.59</v>
      </c>
      <c r="FM64" s="231">
        <v>593.47</v>
      </c>
      <c r="FN64" s="231">
        <v>626.15</v>
      </c>
      <c r="FO64" s="231">
        <v>952.9</v>
      </c>
      <c r="FP64" s="231">
        <v>586.54999999999995</v>
      </c>
      <c r="FQ64" s="231">
        <v>563.03</v>
      </c>
      <c r="FR64" s="231">
        <v>618.83000000000004</v>
      </c>
      <c r="FS64" s="231">
        <v>598.01</v>
      </c>
      <c r="FT64" s="231">
        <v>576.33000000000004</v>
      </c>
      <c r="FU64" s="231">
        <v>605.5</v>
      </c>
      <c r="FV64" s="231">
        <v>553.24</v>
      </c>
      <c r="FW64" s="231">
        <v>677.2</v>
      </c>
      <c r="FX64" s="231">
        <v>539.25</v>
      </c>
      <c r="FY64" s="231">
        <v>719.38</v>
      </c>
      <c r="FZ64" s="231">
        <v>537.15</v>
      </c>
      <c r="GA64" s="231">
        <v>552.88</v>
      </c>
      <c r="GB64" s="231">
        <v>578.16</v>
      </c>
      <c r="GC64" s="231">
        <v>1016.07</v>
      </c>
      <c r="GD64" s="231">
        <v>546.13</v>
      </c>
      <c r="GE64">
        <v>517.55999999999995</v>
      </c>
      <c r="GF64" s="231">
        <v>924.45</v>
      </c>
      <c r="GG64" s="231">
        <v>859.75</v>
      </c>
      <c r="GH64" s="231">
        <v>858.3</v>
      </c>
      <c r="GI64" s="231">
        <v>524.54999999999995</v>
      </c>
      <c r="GJ64" s="231">
        <v>701.75</v>
      </c>
      <c r="GK64" s="231">
        <v>670.21</v>
      </c>
      <c r="GL64" s="231">
        <v>605.39</v>
      </c>
      <c r="GM64" s="231">
        <v>675.27</v>
      </c>
      <c r="GN64" s="231">
        <v>624.65</v>
      </c>
      <c r="GO64" s="231">
        <v>476.37</v>
      </c>
      <c r="GP64" s="231">
        <v>508.9</v>
      </c>
      <c r="GQ64" s="231">
        <v>584.9</v>
      </c>
      <c r="GR64" s="231">
        <v>900.01</v>
      </c>
      <c r="GS64" s="231">
        <v>670.35</v>
      </c>
      <c r="GT64" s="231">
        <v>602.32000000000005</v>
      </c>
      <c r="GU64" s="231">
        <v>493.38</v>
      </c>
      <c r="GV64" s="231">
        <v>634.53</v>
      </c>
      <c r="GW64" s="231">
        <v>497.7</v>
      </c>
      <c r="GX64" s="231">
        <v>590.20000000000005</v>
      </c>
      <c r="GY64" s="231">
        <v>678.08</v>
      </c>
      <c r="GZ64" s="231">
        <v>821.85</v>
      </c>
      <c r="HA64" s="231">
        <v>599.73</v>
      </c>
      <c r="HB64" s="231">
        <v>592.65</v>
      </c>
      <c r="HC64" s="231">
        <v>989.01</v>
      </c>
      <c r="HD64" s="231">
        <v>486.48</v>
      </c>
      <c r="HE64" s="231">
        <v>545.33000000000004</v>
      </c>
      <c r="HF64" s="231">
        <v>594.51</v>
      </c>
      <c r="HG64" s="231">
        <v>592.74</v>
      </c>
      <c r="HH64" s="231">
        <v>677.87</v>
      </c>
      <c r="HI64" s="231">
        <v>735.43</v>
      </c>
      <c r="HJ64" s="231">
        <v>949.64</v>
      </c>
      <c r="HK64" s="231">
        <v>631.58000000000004</v>
      </c>
      <c r="HL64" s="231">
        <v>553.04999999999995</v>
      </c>
      <c r="HM64" s="231">
        <v>788.74</v>
      </c>
      <c r="HN64" s="231">
        <v>593.82000000000005</v>
      </c>
      <c r="HO64" s="231">
        <v>689.25</v>
      </c>
      <c r="HP64" s="231">
        <v>697.73</v>
      </c>
      <c r="HQ64" s="231">
        <v>661.62</v>
      </c>
      <c r="HR64" s="231">
        <v>496.35</v>
      </c>
      <c r="HS64" s="231">
        <v>488.13</v>
      </c>
      <c r="HT64" s="231">
        <v>775.1</v>
      </c>
      <c r="HU64" s="231">
        <v>577.44000000000005</v>
      </c>
      <c r="HV64" s="231">
        <v>757.9</v>
      </c>
      <c r="HW64" s="231">
        <v>558.75</v>
      </c>
      <c r="HX64" s="231">
        <v>609.1</v>
      </c>
      <c r="HY64" s="231">
        <v>745.03</v>
      </c>
      <c r="HZ64" s="231">
        <v>790.99</v>
      </c>
      <c r="IA64" s="231">
        <v>682.19</v>
      </c>
      <c r="IB64" s="231">
        <v>598.22</v>
      </c>
      <c r="IC64" s="231">
        <v>650.91</v>
      </c>
      <c r="ID64" s="231">
        <v>589.88</v>
      </c>
      <c r="IE64" s="231">
        <v>610.53</v>
      </c>
      <c r="IF64" s="231">
        <v>501.01</v>
      </c>
      <c r="IG64" s="231">
        <v>561.08000000000004</v>
      </c>
      <c r="IH64" s="231">
        <v>581.26</v>
      </c>
      <c r="II64" s="231">
        <v>591.13</v>
      </c>
      <c r="IJ64" s="231">
        <v>669.18</v>
      </c>
      <c r="IK64" s="231">
        <v>715.14</v>
      </c>
      <c r="IL64" s="231">
        <v>563.45000000000005</v>
      </c>
      <c r="IM64" s="231">
        <v>506.68</v>
      </c>
      <c r="IN64" s="231">
        <v>742.64</v>
      </c>
      <c r="IO64" s="231">
        <v>536.14</v>
      </c>
      <c r="IP64" s="231">
        <v>583.1</v>
      </c>
      <c r="IQ64" s="231">
        <v>588.34</v>
      </c>
      <c r="IR64" s="231">
        <v>468.11</v>
      </c>
      <c r="IS64" s="231">
        <v>576.23</v>
      </c>
      <c r="IT64" s="231">
        <v>595.48</v>
      </c>
      <c r="IU64" s="231">
        <v>605.75</v>
      </c>
      <c r="IV64" s="231">
        <v>594.36</v>
      </c>
      <c r="IW64" s="231">
        <v>600.54999999999995</v>
      </c>
      <c r="IX64" s="231">
        <v>767.15</v>
      </c>
      <c r="IY64" s="231">
        <v>675.89</v>
      </c>
      <c r="IZ64" s="231">
        <v>583.86</v>
      </c>
      <c r="JA64" s="231">
        <v>560.94000000000005</v>
      </c>
      <c r="JB64" s="231">
        <v>543.99</v>
      </c>
      <c r="JC64" s="231">
        <v>596.88</v>
      </c>
      <c r="JD64" s="231">
        <v>844.49</v>
      </c>
      <c r="JE64" s="231">
        <v>610.41999999999996</v>
      </c>
      <c r="JF64" s="231">
        <v>646.13</v>
      </c>
      <c r="JG64" s="231">
        <v>557.96</v>
      </c>
      <c r="JH64" s="231">
        <v>593.98</v>
      </c>
      <c r="JI64" s="231">
        <v>575.91</v>
      </c>
      <c r="JJ64" s="231">
        <v>626.48</v>
      </c>
      <c r="JK64" s="231">
        <v>736.61</v>
      </c>
      <c r="JL64" s="231">
        <v>583.74</v>
      </c>
      <c r="JM64" s="231">
        <v>492.39</v>
      </c>
      <c r="JN64">
        <v>597.34</v>
      </c>
      <c r="JO64" s="231">
        <v>598.13</v>
      </c>
      <c r="JP64" s="231">
        <v>939.79</v>
      </c>
      <c r="JQ64" s="231">
        <v>586.15</v>
      </c>
      <c r="JR64" s="231">
        <v>940.4</v>
      </c>
      <c r="JS64" s="231">
        <v>617.33000000000004</v>
      </c>
      <c r="JT64" s="231">
        <v>524.83000000000004</v>
      </c>
      <c r="JU64" s="231">
        <v>586.89</v>
      </c>
      <c r="JV64" s="231">
        <v>571.79999999999995</v>
      </c>
      <c r="JW64" s="231">
        <v>882.26</v>
      </c>
      <c r="JX64" s="231">
        <v>574.96</v>
      </c>
      <c r="JY64" s="231">
        <v>601.15</v>
      </c>
      <c r="JZ64" s="231">
        <v>546.66999999999996</v>
      </c>
      <c r="KA64" s="231">
        <v>642.48</v>
      </c>
      <c r="KB64" s="231">
        <v>576.63</v>
      </c>
      <c r="KC64" s="231">
        <v>481.98</v>
      </c>
      <c r="KD64" s="231">
        <v>605.96</v>
      </c>
      <c r="KE64" s="231">
        <v>595.01</v>
      </c>
      <c r="KF64" s="231">
        <v>757.36</v>
      </c>
      <c r="KG64" s="231">
        <v>739.6</v>
      </c>
      <c r="KH64" s="231">
        <v>661.15</v>
      </c>
      <c r="KI64" s="231">
        <v>596.79999999999995</v>
      </c>
      <c r="KJ64">
        <v>493.99</v>
      </c>
      <c r="KK64" s="231">
        <v>586.6</v>
      </c>
      <c r="KL64" s="231">
        <v>552.48</v>
      </c>
      <c r="KM64" s="231">
        <v>743.56</v>
      </c>
      <c r="KN64" s="231">
        <v>1007.01</v>
      </c>
      <c r="KO64" s="231">
        <v>490.86</v>
      </c>
      <c r="KP64" s="231">
        <v>477.36</v>
      </c>
      <c r="KQ64" s="231">
        <v>558.73</v>
      </c>
      <c r="KR64" s="231">
        <v>625.47</v>
      </c>
      <c r="KS64" s="231">
        <v>517.41999999999996</v>
      </c>
      <c r="KT64" s="231">
        <v>773.73</v>
      </c>
      <c r="KU64" s="231">
        <v>595.79999999999995</v>
      </c>
      <c r="KV64" s="231">
        <v>739.9</v>
      </c>
      <c r="KW64" s="231">
        <v>630.97</v>
      </c>
      <c r="KX64" s="231">
        <v>762.8</v>
      </c>
      <c r="KY64" s="231">
        <v>1022.98</v>
      </c>
      <c r="KZ64" s="231">
        <v>996.67</v>
      </c>
    </row>
    <row r="65" spans="1:312">
      <c r="A65" s="231">
        <v>2019</v>
      </c>
      <c r="B65" s="231">
        <v>2</v>
      </c>
      <c r="C65" s="231">
        <v>744.63</v>
      </c>
      <c r="D65" s="231">
        <v>439.25</v>
      </c>
      <c r="E65" s="231">
        <v>402.68</v>
      </c>
      <c r="F65" s="231">
        <v>412</v>
      </c>
      <c r="G65">
        <v>425</v>
      </c>
      <c r="H65" s="231">
        <v>440.24</v>
      </c>
      <c r="I65" s="231">
        <v>741.74</v>
      </c>
      <c r="J65" s="231">
        <v>358.4</v>
      </c>
      <c r="K65" s="231">
        <v>703.41</v>
      </c>
      <c r="L65" s="231">
        <v>481.57</v>
      </c>
      <c r="M65" s="231">
        <v>431.37</v>
      </c>
      <c r="N65" s="231">
        <v>474.8</v>
      </c>
      <c r="O65" s="231">
        <v>434.17</v>
      </c>
      <c r="P65" s="231">
        <v>515.24</v>
      </c>
      <c r="Q65" s="231">
        <v>619.35</v>
      </c>
      <c r="R65" s="231">
        <v>370.91</v>
      </c>
      <c r="S65" s="231">
        <v>734.6</v>
      </c>
      <c r="T65" s="231">
        <v>411.57</v>
      </c>
      <c r="U65" s="231">
        <v>515.69000000000005</v>
      </c>
      <c r="V65" s="231">
        <v>388.3</v>
      </c>
      <c r="W65" s="231">
        <v>491.08</v>
      </c>
      <c r="X65" s="231">
        <v>423.52</v>
      </c>
      <c r="Y65" s="231">
        <v>443.21</v>
      </c>
      <c r="Z65" s="231">
        <v>389.36</v>
      </c>
      <c r="AA65" s="231">
        <v>377.92</v>
      </c>
      <c r="AB65" s="231">
        <v>586.77</v>
      </c>
      <c r="AC65" s="231">
        <v>447.12</v>
      </c>
      <c r="AD65" s="231">
        <v>381.21</v>
      </c>
      <c r="AE65" s="231">
        <v>504.84</v>
      </c>
      <c r="AF65" s="231">
        <v>429.48</v>
      </c>
      <c r="AG65" s="231">
        <v>457.82</v>
      </c>
      <c r="AH65" s="231">
        <v>540.05999999999995</v>
      </c>
      <c r="AI65" s="231">
        <v>505.37</v>
      </c>
      <c r="AJ65" s="231">
        <v>646.03</v>
      </c>
      <c r="AK65" s="231">
        <v>433.2</v>
      </c>
      <c r="AL65" s="231">
        <v>525.76</v>
      </c>
      <c r="AM65" s="231">
        <v>428.74</v>
      </c>
      <c r="AN65" s="231">
        <v>411.28</v>
      </c>
      <c r="AO65" s="231">
        <v>452.28</v>
      </c>
      <c r="AP65" s="231">
        <v>440.26</v>
      </c>
      <c r="AQ65" s="231">
        <v>371.59</v>
      </c>
      <c r="AR65" s="231">
        <v>473.43</v>
      </c>
      <c r="AS65" s="231">
        <v>388.38</v>
      </c>
      <c r="AT65" s="231">
        <v>423.78</v>
      </c>
      <c r="AU65" s="231">
        <v>365.71</v>
      </c>
      <c r="AV65" s="231">
        <v>497.77</v>
      </c>
      <c r="AW65" s="231">
        <v>487.5</v>
      </c>
      <c r="AX65" s="231">
        <v>465.05</v>
      </c>
      <c r="AY65" s="231">
        <v>423.38</v>
      </c>
      <c r="AZ65" s="231">
        <v>441.35</v>
      </c>
      <c r="BA65" s="231">
        <v>442.88</v>
      </c>
      <c r="BB65" s="231">
        <v>465.62</v>
      </c>
      <c r="BC65" s="231">
        <v>643.17999999999995</v>
      </c>
      <c r="BD65" s="231">
        <v>416.28</v>
      </c>
      <c r="BE65" s="231">
        <v>593.42999999999995</v>
      </c>
      <c r="BF65" s="231">
        <v>414.6</v>
      </c>
      <c r="BG65" s="231">
        <v>439</v>
      </c>
      <c r="BH65">
        <v>418.63</v>
      </c>
      <c r="BI65">
        <v>449.8</v>
      </c>
      <c r="BJ65" s="231">
        <v>400.93</v>
      </c>
      <c r="BK65" s="231">
        <v>435.13</v>
      </c>
      <c r="BL65" s="231">
        <v>674.21</v>
      </c>
      <c r="BM65" s="231">
        <v>776.82</v>
      </c>
      <c r="BN65" s="231">
        <v>465.99</v>
      </c>
      <c r="BO65" s="231">
        <v>383.75</v>
      </c>
      <c r="BP65" s="231">
        <v>408.7</v>
      </c>
      <c r="BQ65">
        <v>410.49</v>
      </c>
      <c r="BR65" s="231">
        <v>508.25</v>
      </c>
      <c r="BS65" s="231">
        <v>432.57</v>
      </c>
      <c r="BT65" s="231">
        <v>455.33</v>
      </c>
      <c r="BU65" s="231">
        <v>387.62</v>
      </c>
      <c r="BV65" s="231">
        <v>591.72</v>
      </c>
      <c r="BW65" s="231">
        <v>711.74</v>
      </c>
      <c r="BX65" s="231">
        <v>589.85</v>
      </c>
      <c r="BY65" s="231">
        <v>481.88</v>
      </c>
      <c r="BZ65" s="231">
        <v>365.37</v>
      </c>
      <c r="CA65" s="231">
        <v>658.76</v>
      </c>
      <c r="CB65" s="231">
        <v>406.61</v>
      </c>
      <c r="CC65" s="231">
        <v>391.68</v>
      </c>
      <c r="CD65" s="231">
        <v>413.55</v>
      </c>
      <c r="CE65" s="231">
        <v>399.16</v>
      </c>
      <c r="CF65" s="231">
        <v>490.24</v>
      </c>
      <c r="CG65" s="231">
        <v>424.35</v>
      </c>
      <c r="CH65" s="231">
        <v>433.9</v>
      </c>
      <c r="CI65" s="231">
        <v>497.8</v>
      </c>
      <c r="CJ65" s="231">
        <v>409.89</v>
      </c>
      <c r="CK65" s="231">
        <v>400.46</v>
      </c>
      <c r="CL65" s="231">
        <v>488.31</v>
      </c>
      <c r="CM65" s="231">
        <v>528.04</v>
      </c>
      <c r="CN65" s="231">
        <v>387.57</v>
      </c>
      <c r="CO65" s="231">
        <v>371.74</v>
      </c>
      <c r="CP65" s="231">
        <v>399.65</v>
      </c>
      <c r="CQ65" s="231">
        <v>383.25</v>
      </c>
      <c r="CR65" s="231">
        <v>382.75</v>
      </c>
      <c r="CS65" s="231">
        <v>430.22</v>
      </c>
      <c r="CT65" s="231">
        <v>779.92</v>
      </c>
      <c r="CU65" s="231">
        <v>620.67999999999995</v>
      </c>
      <c r="CV65" s="231">
        <v>414.23</v>
      </c>
      <c r="CW65" s="231">
        <v>729.71</v>
      </c>
      <c r="CX65" s="231">
        <v>387.05</v>
      </c>
      <c r="CY65" s="231">
        <v>830.02</v>
      </c>
      <c r="CZ65" s="231">
        <v>404.49</v>
      </c>
      <c r="DA65" s="231">
        <v>385.21</v>
      </c>
      <c r="DB65" s="231">
        <v>466.77</v>
      </c>
      <c r="DC65" s="231">
        <v>388.15</v>
      </c>
      <c r="DD65" s="231">
        <v>447.19</v>
      </c>
      <c r="DE65" s="231">
        <v>435.12</v>
      </c>
      <c r="DF65" s="231">
        <v>464.54</v>
      </c>
      <c r="DG65" s="231">
        <v>402.44</v>
      </c>
      <c r="DH65" s="231">
        <v>793.68</v>
      </c>
      <c r="DI65" s="231">
        <v>415.33</v>
      </c>
      <c r="DJ65" s="231">
        <v>377.21</v>
      </c>
      <c r="DK65" s="231">
        <v>451.97</v>
      </c>
      <c r="DL65" s="231">
        <v>488.93</v>
      </c>
      <c r="DM65" s="231">
        <v>566</v>
      </c>
      <c r="DN65" s="231">
        <v>369.56</v>
      </c>
      <c r="DO65" s="231">
        <v>454.35</v>
      </c>
      <c r="DP65" s="231">
        <v>432.38</v>
      </c>
      <c r="DQ65" s="231">
        <v>387.06</v>
      </c>
      <c r="DR65" s="231">
        <v>383.52</v>
      </c>
      <c r="DS65" s="231">
        <v>438.64</v>
      </c>
      <c r="DT65" s="231">
        <v>384.87</v>
      </c>
      <c r="DU65" s="231">
        <v>768.78</v>
      </c>
      <c r="DV65" s="231">
        <v>364.34</v>
      </c>
      <c r="DW65" s="231">
        <v>446.51</v>
      </c>
      <c r="DX65" s="231">
        <v>381.81</v>
      </c>
      <c r="DY65" s="231">
        <v>363.91</v>
      </c>
      <c r="DZ65" s="231">
        <v>434.56</v>
      </c>
      <c r="EA65" s="231">
        <v>507.49</v>
      </c>
      <c r="EB65" s="231">
        <v>398.73</v>
      </c>
      <c r="EC65" s="231">
        <v>419.26</v>
      </c>
      <c r="ED65" s="231">
        <v>430.78</v>
      </c>
      <c r="EE65" s="231">
        <v>404.04</v>
      </c>
      <c r="EF65" s="231">
        <v>395.49</v>
      </c>
      <c r="EG65" s="231">
        <v>466.93</v>
      </c>
      <c r="EH65" s="231">
        <v>405.07</v>
      </c>
      <c r="EI65" s="231">
        <v>405.02</v>
      </c>
      <c r="EJ65" s="231">
        <v>557.01</v>
      </c>
      <c r="EK65" s="231">
        <v>358.22</v>
      </c>
      <c r="EL65" s="231">
        <v>482.41</v>
      </c>
      <c r="EM65" s="231">
        <v>704.21</v>
      </c>
      <c r="EN65" s="231">
        <v>362.75</v>
      </c>
      <c r="EO65" s="231">
        <v>672.01</v>
      </c>
      <c r="EP65" s="231">
        <v>388.25</v>
      </c>
      <c r="EQ65" s="231">
        <v>411.7</v>
      </c>
      <c r="ER65" s="231">
        <v>358.69</v>
      </c>
      <c r="ES65" s="231">
        <v>537.88</v>
      </c>
      <c r="ET65" s="231">
        <v>694.27</v>
      </c>
      <c r="EU65" s="231">
        <v>403.93</v>
      </c>
      <c r="EV65" s="231">
        <v>396.55</v>
      </c>
      <c r="EW65" s="231">
        <v>406.76</v>
      </c>
      <c r="EX65" s="231">
        <v>404.06</v>
      </c>
      <c r="EY65" s="231">
        <v>522.84</v>
      </c>
      <c r="EZ65" s="231">
        <v>416.91</v>
      </c>
      <c r="FA65">
        <v>426.92</v>
      </c>
      <c r="FB65" s="231">
        <v>408.23</v>
      </c>
      <c r="FC65" s="231">
        <v>491.91</v>
      </c>
      <c r="FD65" s="231">
        <v>456.67</v>
      </c>
      <c r="FE65" s="231">
        <v>388.33</v>
      </c>
      <c r="FF65" s="231">
        <v>393.03</v>
      </c>
      <c r="FG65" s="231">
        <v>387.45</v>
      </c>
      <c r="FH65" s="231">
        <v>389.43</v>
      </c>
      <c r="FI65" s="231">
        <v>430.71</v>
      </c>
      <c r="FJ65" s="231">
        <v>465.31</v>
      </c>
      <c r="FK65" s="231">
        <v>474.54</v>
      </c>
      <c r="FL65" s="231">
        <v>594.54999999999995</v>
      </c>
      <c r="FM65" s="231">
        <v>414.84</v>
      </c>
      <c r="FN65" s="231">
        <v>450.57</v>
      </c>
      <c r="FO65" s="231">
        <v>685.01</v>
      </c>
      <c r="FP65" s="231">
        <v>405.21</v>
      </c>
      <c r="FQ65" s="231">
        <v>397.51</v>
      </c>
      <c r="FR65" s="231">
        <v>437.99</v>
      </c>
      <c r="FS65" s="231">
        <v>427.5</v>
      </c>
      <c r="FT65" s="231">
        <v>426.78</v>
      </c>
      <c r="FU65" s="231">
        <v>434.97</v>
      </c>
      <c r="FV65" s="231">
        <v>387.62</v>
      </c>
      <c r="FW65" s="231">
        <v>485.2</v>
      </c>
      <c r="FX65" s="231">
        <v>393.04</v>
      </c>
      <c r="FY65" s="231">
        <v>536.12</v>
      </c>
      <c r="FZ65" s="231">
        <v>397.52</v>
      </c>
      <c r="GA65" s="231">
        <v>398.93</v>
      </c>
      <c r="GB65" s="231">
        <v>420.05</v>
      </c>
      <c r="GC65" s="231">
        <v>789.3</v>
      </c>
      <c r="GD65" s="231">
        <v>390.9</v>
      </c>
      <c r="GE65">
        <v>385.9</v>
      </c>
      <c r="GF65" s="231">
        <v>680.5</v>
      </c>
      <c r="GG65" s="231">
        <v>729.79</v>
      </c>
      <c r="GH65" s="231">
        <v>628.99</v>
      </c>
      <c r="GI65" s="231">
        <v>390.63</v>
      </c>
      <c r="GJ65" s="231">
        <v>518.53</v>
      </c>
      <c r="GK65" s="231">
        <v>471.03</v>
      </c>
      <c r="GL65" s="231">
        <v>434.13</v>
      </c>
      <c r="GM65" s="231">
        <v>477.63</v>
      </c>
      <c r="GN65" s="231">
        <v>445.79</v>
      </c>
      <c r="GO65" s="231">
        <v>366.96</v>
      </c>
      <c r="GP65" s="231">
        <v>377.48</v>
      </c>
      <c r="GQ65" s="231">
        <v>412.25</v>
      </c>
      <c r="GR65" s="231">
        <v>647.79</v>
      </c>
      <c r="GS65" s="231">
        <v>472.4</v>
      </c>
      <c r="GT65" s="231">
        <v>439.88</v>
      </c>
      <c r="GU65" s="231">
        <v>376.27</v>
      </c>
      <c r="GV65" s="231">
        <v>461.68</v>
      </c>
      <c r="GW65" s="231">
        <v>381.89</v>
      </c>
      <c r="GX65" s="231">
        <v>415.97</v>
      </c>
      <c r="GY65" s="231">
        <v>478.9</v>
      </c>
      <c r="GZ65" s="231">
        <v>590.88</v>
      </c>
      <c r="HA65" s="231">
        <v>430.85</v>
      </c>
      <c r="HB65" s="231">
        <v>428</v>
      </c>
      <c r="HC65" s="231">
        <v>709.59</v>
      </c>
      <c r="HD65" s="231">
        <v>363.02</v>
      </c>
      <c r="HE65" s="231">
        <v>391.09</v>
      </c>
      <c r="HF65" s="231">
        <v>429.72</v>
      </c>
      <c r="HG65" s="231">
        <v>427.83</v>
      </c>
      <c r="HH65" s="231">
        <v>477.24</v>
      </c>
      <c r="HI65" s="231">
        <v>556.53</v>
      </c>
      <c r="HJ65" s="231">
        <v>687.12</v>
      </c>
      <c r="HK65" s="231">
        <v>441</v>
      </c>
      <c r="HL65" s="231">
        <v>411.03</v>
      </c>
      <c r="HM65" s="231">
        <v>607.80999999999995</v>
      </c>
      <c r="HN65" s="231">
        <v>428.2</v>
      </c>
      <c r="HO65" s="231">
        <v>533.23</v>
      </c>
      <c r="HP65" s="231">
        <v>489.53</v>
      </c>
      <c r="HQ65" s="231">
        <v>461.7</v>
      </c>
      <c r="HR65" s="231">
        <v>371.4</v>
      </c>
      <c r="HS65" s="231">
        <v>368.41</v>
      </c>
      <c r="HT65" s="231">
        <v>582.52</v>
      </c>
      <c r="HU65" s="231">
        <v>417.33</v>
      </c>
      <c r="HV65" s="231">
        <v>576.61</v>
      </c>
      <c r="HW65" s="231">
        <v>397.85</v>
      </c>
      <c r="HX65" s="231">
        <v>435.95</v>
      </c>
      <c r="HY65" s="231">
        <v>560.73</v>
      </c>
      <c r="HZ65" s="231">
        <v>607.44000000000005</v>
      </c>
      <c r="IA65" s="231">
        <v>485.02</v>
      </c>
      <c r="IB65" s="231">
        <v>430.31</v>
      </c>
      <c r="IC65" s="231">
        <v>478.8</v>
      </c>
      <c r="ID65" s="231">
        <v>408.73</v>
      </c>
      <c r="IE65" s="231">
        <v>435.55</v>
      </c>
      <c r="IF65" s="231">
        <v>377.83</v>
      </c>
      <c r="IG65" s="231">
        <v>413.12</v>
      </c>
      <c r="IH65" s="231">
        <v>407.3</v>
      </c>
      <c r="II65" s="231">
        <v>418.6</v>
      </c>
      <c r="IJ65" s="231">
        <v>468.22</v>
      </c>
      <c r="IK65" s="231">
        <v>558.36</v>
      </c>
      <c r="IL65" s="231">
        <v>409.29</v>
      </c>
      <c r="IM65" s="231">
        <v>378.05</v>
      </c>
      <c r="IN65" s="231">
        <v>510.2</v>
      </c>
      <c r="IO65" s="231">
        <v>390.46</v>
      </c>
      <c r="IP65" s="231">
        <v>421.03</v>
      </c>
      <c r="IQ65" s="231">
        <v>412.88</v>
      </c>
      <c r="IR65" s="231">
        <v>370.51</v>
      </c>
      <c r="IS65" s="231">
        <v>399.07</v>
      </c>
      <c r="IT65" s="231">
        <v>429.82</v>
      </c>
      <c r="IU65" s="231">
        <v>434.97</v>
      </c>
      <c r="IV65" s="231">
        <v>434.42</v>
      </c>
      <c r="IW65" s="231">
        <v>431.84</v>
      </c>
      <c r="IX65" s="231">
        <v>588.9</v>
      </c>
      <c r="IY65" s="231">
        <v>471.84</v>
      </c>
      <c r="IZ65" s="231">
        <v>413.49</v>
      </c>
      <c r="JA65" s="231">
        <v>397.95</v>
      </c>
      <c r="JB65" s="231">
        <v>399.18</v>
      </c>
      <c r="JC65" s="231">
        <v>431.45</v>
      </c>
      <c r="JD65" s="231">
        <v>610.52</v>
      </c>
      <c r="JE65" s="231">
        <v>437.03</v>
      </c>
      <c r="JF65" s="231">
        <v>456.2</v>
      </c>
      <c r="JG65" s="231">
        <v>406.56</v>
      </c>
      <c r="JH65" s="231">
        <v>426.49</v>
      </c>
      <c r="JI65" s="231">
        <v>403.31</v>
      </c>
      <c r="JJ65" s="231">
        <v>445.75</v>
      </c>
      <c r="JK65" s="231">
        <v>521.61</v>
      </c>
      <c r="JL65" s="231">
        <v>405.9</v>
      </c>
      <c r="JM65" s="231">
        <v>388.21</v>
      </c>
      <c r="JN65">
        <v>434.71</v>
      </c>
      <c r="JO65" s="231">
        <v>425.65</v>
      </c>
      <c r="JP65" s="231">
        <v>673.34</v>
      </c>
      <c r="JQ65" s="231">
        <v>412.16</v>
      </c>
      <c r="JR65" s="231">
        <v>651.02</v>
      </c>
      <c r="JS65" s="231">
        <v>432.85</v>
      </c>
      <c r="JT65" s="231">
        <v>408.77</v>
      </c>
      <c r="JU65" s="231">
        <v>410.56</v>
      </c>
      <c r="JV65" s="231">
        <v>399.73</v>
      </c>
      <c r="JW65" s="231">
        <v>620.91999999999996</v>
      </c>
      <c r="JX65" s="231">
        <v>412.53</v>
      </c>
      <c r="JY65" s="231">
        <v>434.63</v>
      </c>
      <c r="JZ65" s="231">
        <v>394</v>
      </c>
      <c r="KA65" s="231">
        <v>449.82</v>
      </c>
      <c r="KB65" s="231">
        <v>416.7</v>
      </c>
      <c r="KC65" s="231">
        <v>377</v>
      </c>
      <c r="KD65" s="231">
        <v>437.8</v>
      </c>
      <c r="KE65" s="231">
        <v>427.23</v>
      </c>
      <c r="KF65" s="231">
        <v>585.76</v>
      </c>
      <c r="KG65" s="231">
        <v>573.04</v>
      </c>
      <c r="KH65" s="231">
        <v>461.96</v>
      </c>
      <c r="KI65" s="231">
        <v>425.15</v>
      </c>
      <c r="KJ65">
        <v>371.71</v>
      </c>
      <c r="KK65" s="231">
        <v>409.84</v>
      </c>
      <c r="KL65" s="231">
        <v>405.96</v>
      </c>
      <c r="KM65" s="231">
        <v>554</v>
      </c>
      <c r="KN65" s="231">
        <v>714.09</v>
      </c>
      <c r="KO65" s="231">
        <v>375.87</v>
      </c>
      <c r="KP65" s="231">
        <v>377.05</v>
      </c>
      <c r="KQ65" s="231">
        <v>399.96</v>
      </c>
      <c r="KR65" s="231">
        <v>436.54</v>
      </c>
      <c r="KS65" s="231">
        <v>387.11</v>
      </c>
      <c r="KT65" s="231">
        <v>574.09</v>
      </c>
      <c r="KU65" s="231">
        <v>419.3</v>
      </c>
      <c r="KV65" s="231">
        <v>569.48</v>
      </c>
      <c r="KW65" s="231">
        <v>460.75</v>
      </c>
      <c r="KX65" s="231">
        <v>531.15</v>
      </c>
      <c r="KY65" s="231">
        <v>758.81</v>
      </c>
      <c r="KZ65" s="231">
        <v>746.32</v>
      </c>
    </row>
    <row r="66" spans="1:312">
      <c r="A66" s="231">
        <v>2019</v>
      </c>
      <c r="B66" s="231">
        <v>3</v>
      </c>
      <c r="C66" s="231">
        <v>759.15</v>
      </c>
      <c r="D66" s="231">
        <v>458.01</v>
      </c>
      <c r="E66" s="231">
        <v>422.44</v>
      </c>
      <c r="F66" s="231">
        <v>428.77</v>
      </c>
      <c r="G66">
        <v>453.41</v>
      </c>
      <c r="H66" s="231">
        <v>461.35</v>
      </c>
      <c r="I66" s="231">
        <v>739.17</v>
      </c>
      <c r="J66" s="231">
        <v>356.38</v>
      </c>
      <c r="K66" s="231">
        <v>707.88</v>
      </c>
      <c r="L66" s="231">
        <v>483.87</v>
      </c>
      <c r="M66" s="231">
        <v>455.17</v>
      </c>
      <c r="N66" s="231">
        <v>507.62</v>
      </c>
      <c r="O66" s="231">
        <v>452.2</v>
      </c>
      <c r="P66" s="231">
        <v>552.19000000000005</v>
      </c>
      <c r="Q66" s="231">
        <v>629.19000000000005</v>
      </c>
      <c r="R66" s="231">
        <v>371.88</v>
      </c>
      <c r="S66" s="231">
        <v>668.47</v>
      </c>
      <c r="T66" s="231">
        <v>430.72</v>
      </c>
      <c r="U66" s="231">
        <v>540.9</v>
      </c>
      <c r="V66" s="231">
        <v>389.76</v>
      </c>
      <c r="W66" s="231">
        <v>524.37</v>
      </c>
      <c r="X66" s="231">
        <v>448.69</v>
      </c>
      <c r="Y66" s="231">
        <v>465.19</v>
      </c>
      <c r="Z66" s="231">
        <v>394.11</v>
      </c>
      <c r="AA66" s="231">
        <v>377.42</v>
      </c>
      <c r="AB66" s="231">
        <v>622.35</v>
      </c>
      <c r="AC66" s="231">
        <v>469.15</v>
      </c>
      <c r="AD66" s="231">
        <v>381.18</v>
      </c>
      <c r="AE66" s="231">
        <v>503.15</v>
      </c>
      <c r="AF66" s="231">
        <v>453.37</v>
      </c>
      <c r="AG66" s="231">
        <v>478.56</v>
      </c>
      <c r="AH66" s="231">
        <v>559.61</v>
      </c>
      <c r="AI66" s="231">
        <v>539.91</v>
      </c>
      <c r="AJ66" s="231">
        <v>670.68</v>
      </c>
      <c r="AK66" s="231">
        <v>452.68</v>
      </c>
      <c r="AL66" s="231">
        <v>567.08000000000004</v>
      </c>
      <c r="AM66" s="231">
        <v>452.23</v>
      </c>
      <c r="AN66" s="231">
        <v>419.2</v>
      </c>
      <c r="AO66" s="231">
        <v>474.3</v>
      </c>
      <c r="AP66" s="231">
        <v>460.6</v>
      </c>
      <c r="AQ66" s="231">
        <v>374.9</v>
      </c>
      <c r="AR66" s="231">
        <v>506.11</v>
      </c>
      <c r="AS66" s="231">
        <v>385.63</v>
      </c>
      <c r="AT66" s="231">
        <v>448.15</v>
      </c>
      <c r="AU66" s="231">
        <v>363.03</v>
      </c>
      <c r="AV66" s="231">
        <v>528.98</v>
      </c>
      <c r="AW66" s="231">
        <v>509.76</v>
      </c>
      <c r="AX66" s="231">
        <v>493.55</v>
      </c>
      <c r="AY66" s="231">
        <v>443.97</v>
      </c>
      <c r="AZ66" s="231">
        <v>462.46</v>
      </c>
      <c r="BA66" s="231">
        <v>458.68</v>
      </c>
      <c r="BB66" s="231">
        <v>471.63</v>
      </c>
      <c r="BC66" s="231">
        <v>657.89</v>
      </c>
      <c r="BD66" s="231">
        <v>438.24</v>
      </c>
      <c r="BE66" s="231">
        <v>651.25</v>
      </c>
      <c r="BF66" s="231">
        <v>436.53</v>
      </c>
      <c r="BG66" s="231">
        <v>460.42</v>
      </c>
      <c r="BH66">
        <v>440.53</v>
      </c>
      <c r="BI66">
        <v>457.61</v>
      </c>
      <c r="BJ66" s="231">
        <v>418.8</v>
      </c>
      <c r="BK66" s="231">
        <v>460.15</v>
      </c>
      <c r="BL66" s="231">
        <v>696.45</v>
      </c>
      <c r="BM66" s="231">
        <v>746.52</v>
      </c>
      <c r="BN66" s="231">
        <v>495.93</v>
      </c>
      <c r="BO66" s="231">
        <v>393.35</v>
      </c>
      <c r="BP66" s="231">
        <v>424.78</v>
      </c>
      <c r="BQ66">
        <v>436.88</v>
      </c>
      <c r="BR66" s="231">
        <v>520.21</v>
      </c>
      <c r="BS66" s="231">
        <v>453.86</v>
      </c>
      <c r="BT66" s="231">
        <v>479.02</v>
      </c>
      <c r="BU66" s="231">
        <v>383.88</v>
      </c>
      <c r="BV66" s="231">
        <v>615.64</v>
      </c>
      <c r="BW66" s="231">
        <v>656.26</v>
      </c>
      <c r="BX66" s="231">
        <v>640.55999999999995</v>
      </c>
      <c r="BY66" s="231">
        <v>514.86</v>
      </c>
      <c r="BZ66" s="231">
        <v>366.45</v>
      </c>
      <c r="CA66" s="231">
        <v>725.58</v>
      </c>
      <c r="CB66" s="231">
        <v>434.03</v>
      </c>
      <c r="CC66" s="231">
        <v>408.09</v>
      </c>
      <c r="CD66" s="231">
        <v>434.5</v>
      </c>
      <c r="CE66" s="231">
        <v>424.51</v>
      </c>
      <c r="CF66" s="231">
        <v>526.44000000000005</v>
      </c>
      <c r="CG66" s="231">
        <v>444.11</v>
      </c>
      <c r="CH66" s="231">
        <v>459</v>
      </c>
      <c r="CI66" s="231">
        <v>529.79999999999995</v>
      </c>
      <c r="CJ66" s="231">
        <v>424.1</v>
      </c>
      <c r="CK66" s="231">
        <v>418.6</v>
      </c>
      <c r="CL66" s="231">
        <v>517.82000000000005</v>
      </c>
      <c r="CM66" s="231">
        <v>548.99</v>
      </c>
      <c r="CN66" s="231">
        <v>394.48</v>
      </c>
      <c r="CO66" s="231">
        <v>371.59</v>
      </c>
      <c r="CP66" s="231">
        <v>409.03</v>
      </c>
      <c r="CQ66" s="231">
        <v>390.25</v>
      </c>
      <c r="CR66" s="231">
        <v>389.61</v>
      </c>
      <c r="CS66" s="231">
        <v>451.57</v>
      </c>
      <c r="CT66" s="231">
        <v>727.68</v>
      </c>
      <c r="CU66" s="231">
        <v>633.52</v>
      </c>
      <c r="CV66" s="231">
        <v>437.13</v>
      </c>
      <c r="CW66" s="231">
        <v>659.98</v>
      </c>
      <c r="CX66" s="231">
        <v>389.77</v>
      </c>
      <c r="CY66" s="231">
        <v>795.71</v>
      </c>
      <c r="CZ66" s="231">
        <v>428.1</v>
      </c>
      <c r="DA66" s="231">
        <v>389.6</v>
      </c>
      <c r="DB66" s="231">
        <v>489.06</v>
      </c>
      <c r="DC66" s="231">
        <v>389.28</v>
      </c>
      <c r="DD66" s="231">
        <v>460.4</v>
      </c>
      <c r="DE66" s="231">
        <v>451.54</v>
      </c>
      <c r="DF66" s="231">
        <v>469.68</v>
      </c>
      <c r="DG66" s="231">
        <v>420.66</v>
      </c>
      <c r="DH66" s="231">
        <v>768.99</v>
      </c>
      <c r="DI66" s="231">
        <v>437.58</v>
      </c>
      <c r="DJ66" s="231">
        <v>381.01</v>
      </c>
      <c r="DK66" s="231">
        <v>475.77</v>
      </c>
      <c r="DL66" s="231">
        <v>524.44000000000005</v>
      </c>
      <c r="DM66" s="231">
        <v>574.02</v>
      </c>
      <c r="DN66" s="231">
        <v>368.04</v>
      </c>
      <c r="DO66" s="231">
        <v>473.68</v>
      </c>
      <c r="DP66" s="231">
        <v>452.53</v>
      </c>
      <c r="DQ66" s="231">
        <v>395.22</v>
      </c>
      <c r="DR66" s="231">
        <v>399.19</v>
      </c>
      <c r="DS66" s="231">
        <v>459.33</v>
      </c>
      <c r="DT66" s="231">
        <v>401.66</v>
      </c>
      <c r="DU66" s="231">
        <v>749.22</v>
      </c>
      <c r="DV66" s="231">
        <v>363.89</v>
      </c>
      <c r="DW66" s="231">
        <v>467.74</v>
      </c>
      <c r="DX66" s="231">
        <v>381.58</v>
      </c>
      <c r="DY66" s="231">
        <v>363.87</v>
      </c>
      <c r="DZ66" s="231">
        <v>456.88</v>
      </c>
      <c r="EA66" s="231">
        <v>541.72</v>
      </c>
      <c r="EB66" s="231">
        <v>416.96</v>
      </c>
      <c r="EC66" s="231">
        <v>427.97</v>
      </c>
      <c r="ED66" s="231">
        <v>455.2</v>
      </c>
      <c r="EE66" s="231">
        <v>417.03</v>
      </c>
      <c r="EF66" s="231">
        <v>417.47</v>
      </c>
      <c r="EG66" s="231">
        <v>496.28</v>
      </c>
      <c r="EH66" s="231">
        <v>422.64</v>
      </c>
      <c r="EI66" s="231">
        <v>419.96</v>
      </c>
      <c r="EJ66" s="231">
        <v>567.41999999999996</v>
      </c>
      <c r="EK66" s="231">
        <v>356.26</v>
      </c>
      <c r="EL66" s="231">
        <v>518.42999999999995</v>
      </c>
      <c r="EM66" s="231">
        <v>647.30999999999995</v>
      </c>
      <c r="EN66" s="231">
        <v>362.59</v>
      </c>
      <c r="EO66" s="231">
        <v>663.43</v>
      </c>
      <c r="EP66" s="231">
        <v>402.63</v>
      </c>
      <c r="EQ66" s="231">
        <v>437.86</v>
      </c>
      <c r="ER66" s="231">
        <v>356.38</v>
      </c>
      <c r="ES66" s="231">
        <v>568.55999999999995</v>
      </c>
      <c r="ET66" s="231">
        <v>694.45</v>
      </c>
      <c r="EU66" s="231">
        <v>422.03</v>
      </c>
      <c r="EV66" s="231">
        <v>405.23</v>
      </c>
      <c r="EW66" s="231">
        <v>427.02</v>
      </c>
      <c r="EX66" s="231">
        <v>423.65</v>
      </c>
      <c r="EY66" s="231">
        <v>547.71</v>
      </c>
      <c r="EZ66" s="231">
        <v>436.58</v>
      </c>
      <c r="FA66">
        <v>454.73</v>
      </c>
      <c r="FB66" s="231">
        <v>426.07</v>
      </c>
      <c r="FC66" s="231">
        <v>502.9</v>
      </c>
      <c r="FD66" s="231">
        <v>479.75</v>
      </c>
      <c r="FE66" s="231">
        <v>399.67</v>
      </c>
      <c r="FF66" s="231">
        <v>406.84</v>
      </c>
      <c r="FG66" s="231">
        <v>392.07</v>
      </c>
      <c r="FH66" s="231">
        <v>394.19</v>
      </c>
      <c r="FI66" s="231">
        <v>454.7</v>
      </c>
      <c r="FJ66" s="231">
        <v>495.05</v>
      </c>
      <c r="FK66" s="231">
        <v>508.17</v>
      </c>
      <c r="FL66" s="231">
        <v>590.5</v>
      </c>
      <c r="FM66" s="231">
        <v>431.48</v>
      </c>
      <c r="FN66" s="231">
        <v>482.2</v>
      </c>
      <c r="FO66" s="231">
        <v>676.54</v>
      </c>
      <c r="FP66" s="231">
        <v>423.87</v>
      </c>
      <c r="FQ66" s="231">
        <v>403.83</v>
      </c>
      <c r="FR66" s="231">
        <v>460.13</v>
      </c>
      <c r="FS66" s="231">
        <v>443.95</v>
      </c>
      <c r="FT66" s="231">
        <v>454.91</v>
      </c>
      <c r="FU66" s="231">
        <v>460.39</v>
      </c>
      <c r="FV66" s="231">
        <v>406.15</v>
      </c>
      <c r="FW66" s="231">
        <v>525.55999999999995</v>
      </c>
      <c r="FX66" s="231">
        <v>399.67</v>
      </c>
      <c r="FY66" s="231">
        <v>561.82000000000005</v>
      </c>
      <c r="FZ66" s="231">
        <v>406.1</v>
      </c>
      <c r="GA66" s="231">
        <v>407.55</v>
      </c>
      <c r="GB66" s="231">
        <v>439.93</v>
      </c>
      <c r="GC66" s="231">
        <v>730.52</v>
      </c>
      <c r="GD66" s="231">
        <v>406.46</v>
      </c>
      <c r="GE66">
        <v>393.01</v>
      </c>
      <c r="GF66" s="231">
        <v>630.32000000000005</v>
      </c>
      <c r="GG66" s="231">
        <v>772.98</v>
      </c>
      <c r="GH66" s="231">
        <v>607.04999999999995</v>
      </c>
      <c r="GI66" s="231">
        <v>393.69</v>
      </c>
      <c r="GJ66" s="231">
        <v>552.23</v>
      </c>
      <c r="GK66" s="231">
        <v>498.87</v>
      </c>
      <c r="GL66" s="231">
        <v>456.2</v>
      </c>
      <c r="GM66" s="231">
        <v>508.42</v>
      </c>
      <c r="GN66" s="231">
        <v>469.57</v>
      </c>
      <c r="GO66" s="231">
        <v>373.58</v>
      </c>
      <c r="GP66" s="231">
        <v>384.35</v>
      </c>
      <c r="GQ66" s="231">
        <v>430.85</v>
      </c>
      <c r="GR66" s="231">
        <v>617.34</v>
      </c>
      <c r="GS66" s="231">
        <v>506.67</v>
      </c>
      <c r="GT66" s="231">
        <v>456.88</v>
      </c>
      <c r="GU66" s="231">
        <v>380.13</v>
      </c>
      <c r="GV66" s="231">
        <v>491.75</v>
      </c>
      <c r="GW66" s="231">
        <v>397.14</v>
      </c>
      <c r="GX66" s="231">
        <v>437.55</v>
      </c>
      <c r="GY66" s="231">
        <v>512.95000000000005</v>
      </c>
      <c r="GZ66" s="231">
        <v>600.17999999999995</v>
      </c>
      <c r="HA66" s="231">
        <v>453.81</v>
      </c>
      <c r="HB66" s="231">
        <v>450.36</v>
      </c>
      <c r="HC66" s="231">
        <v>699.19</v>
      </c>
      <c r="HD66" s="231">
        <v>363.18</v>
      </c>
      <c r="HE66" s="231">
        <v>409.68</v>
      </c>
      <c r="HF66" s="231">
        <v>453.21</v>
      </c>
      <c r="HG66" s="231">
        <v>449.34</v>
      </c>
      <c r="HH66" s="231">
        <v>498.36</v>
      </c>
      <c r="HI66" s="231">
        <v>668.37</v>
      </c>
      <c r="HJ66" s="231">
        <v>695.87</v>
      </c>
      <c r="HK66" s="231">
        <v>460.37</v>
      </c>
      <c r="HL66" s="231">
        <v>418.63</v>
      </c>
      <c r="HM66" s="231">
        <v>650.82000000000005</v>
      </c>
      <c r="HN66" s="231">
        <v>450.16</v>
      </c>
      <c r="HO66" s="231">
        <v>548.32000000000005</v>
      </c>
      <c r="HP66" s="231">
        <v>494.79</v>
      </c>
      <c r="HQ66" s="231">
        <v>488.92</v>
      </c>
      <c r="HR66" s="231">
        <v>373.06</v>
      </c>
      <c r="HS66" s="231">
        <v>368.16</v>
      </c>
      <c r="HT66" s="231">
        <v>616.51</v>
      </c>
      <c r="HU66" s="231">
        <v>440.72</v>
      </c>
      <c r="HV66" s="231">
        <v>619.12</v>
      </c>
      <c r="HW66" s="231">
        <v>416.37</v>
      </c>
      <c r="HX66" s="231">
        <v>444</v>
      </c>
      <c r="HY66" s="231">
        <v>608.29999999999995</v>
      </c>
      <c r="HZ66" s="231">
        <v>635.79999999999995</v>
      </c>
      <c r="IA66" s="231">
        <v>518.74</v>
      </c>
      <c r="IB66" s="231">
        <v>451.68</v>
      </c>
      <c r="IC66" s="231">
        <v>508.88</v>
      </c>
      <c r="ID66" s="231">
        <v>424.47</v>
      </c>
      <c r="IE66" s="231">
        <v>458.37</v>
      </c>
      <c r="IF66" s="231">
        <v>378.82</v>
      </c>
      <c r="IG66" s="231">
        <v>424.38</v>
      </c>
      <c r="IH66" s="231">
        <v>427.46</v>
      </c>
      <c r="II66" s="231">
        <v>441.71</v>
      </c>
      <c r="IJ66" s="231">
        <v>494</v>
      </c>
      <c r="IK66" s="231">
        <v>563.33000000000004</v>
      </c>
      <c r="IL66" s="231">
        <v>417.58</v>
      </c>
      <c r="IM66" s="231">
        <v>384.63</v>
      </c>
      <c r="IN66" s="231">
        <v>514.35</v>
      </c>
      <c r="IO66" s="231">
        <v>392.94</v>
      </c>
      <c r="IP66" s="231">
        <v>444.96</v>
      </c>
      <c r="IQ66" s="231">
        <v>440.65</v>
      </c>
      <c r="IR66" s="231">
        <v>368.4</v>
      </c>
      <c r="IS66" s="231">
        <v>420.52</v>
      </c>
      <c r="IT66" s="231">
        <v>453.35</v>
      </c>
      <c r="IU66" s="231">
        <v>460.15</v>
      </c>
      <c r="IV66" s="231">
        <v>459.37</v>
      </c>
      <c r="IW66" s="231">
        <v>456.53</v>
      </c>
      <c r="IX66" s="231">
        <v>660.44</v>
      </c>
      <c r="IY66" s="231">
        <v>499.63</v>
      </c>
      <c r="IZ66" s="231">
        <v>431.22</v>
      </c>
      <c r="JA66" s="231">
        <v>417.06</v>
      </c>
      <c r="JB66" s="231">
        <v>412.84</v>
      </c>
      <c r="JC66" s="231">
        <v>456.41</v>
      </c>
      <c r="JD66" s="231">
        <v>600.09</v>
      </c>
      <c r="JE66" s="231">
        <v>461.2</v>
      </c>
      <c r="JF66" s="231">
        <v>478.83</v>
      </c>
      <c r="JG66" s="231">
        <v>427.05</v>
      </c>
      <c r="JH66" s="231">
        <v>445.49</v>
      </c>
      <c r="JI66" s="231">
        <v>417.55</v>
      </c>
      <c r="JJ66" s="231">
        <v>474.23</v>
      </c>
      <c r="JK66" s="231">
        <v>552.26</v>
      </c>
      <c r="JL66" s="231">
        <v>423.02</v>
      </c>
      <c r="JM66" s="231">
        <v>386.45</v>
      </c>
      <c r="JN66">
        <v>460.8</v>
      </c>
      <c r="JO66" s="231">
        <v>444.41</v>
      </c>
      <c r="JP66" s="231">
        <v>691.65</v>
      </c>
      <c r="JQ66" s="231">
        <v>426.85</v>
      </c>
      <c r="JR66" s="231">
        <v>644.1</v>
      </c>
      <c r="JS66" s="231">
        <v>452.63</v>
      </c>
      <c r="JT66" s="231">
        <v>434</v>
      </c>
      <c r="JU66" s="231">
        <v>431.67</v>
      </c>
      <c r="JV66" s="231">
        <v>421.3</v>
      </c>
      <c r="JW66" s="231">
        <v>617.6</v>
      </c>
      <c r="JX66" s="231">
        <v>429.4</v>
      </c>
      <c r="JY66" s="231">
        <v>461.65</v>
      </c>
      <c r="JZ66" s="231">
        <v>405.16</v>
      </c>
      <c r="KA66" s="231">
        <v>471.48</v>
      </c>
      <c r="KB66" s="231">
        <v>429.38</v>
      </c>
      <c r="KC66" s="231">
        <v>382.25</v>
      </c>
      <c r="KD66" s="231">
        <v>465.47</v>
      </c>
      <c r="KE66" s="231">
        <v>439.62</v>
      </c>
      <c r="KF66" s="231">
        <v>596.95000000000005</v>
      </c>
      <c r="KG66" s="231">
        <v>650.54</v>
      </c>
      <c r="KH66" s="231">
        <v>477.23</v>
      </c>
      <c r="KI66" s="231">
        <v>443.42</v>
      </c>
      <c r="KJ66">
        <v>372.53</v>
      </c>
      <c r="KK66" s="231">
        <v>431.65</v>
      </c>
      <c r="KL66" s="231">
        <v>419</v>
      </c>
      <c r="KM66" s="231">
        <v>579.59</v>
      </c>
      <c r="KN66" s="231">
        <v>662.61</v>
      </c>
      <c r="KO66" s="231">
        <v>375.62</v>
      </c>
      <c r="KP66" s="231">
        <v>385.57</v>
      </c>
      <c r="KQ66" s="231">
        <v>426.44</v>
      </c>
      <c r="KR66" s="231">
        <v>457.76</v>
      </c>
      <c r="KS66" s="231">
        <v>393.99</v>
      </c>
      <c r="KT66" s="231">
        <v>581.92999999999995</v>
      </c>
      <c r="KU66" s="231">
        <v>444.52</v>
      </c>
      <c r="KV66" s="231">
        <v>629.45000000000005</v>
      </c>
      <c r="KW66" s="231">
        <v>489.91</v>
      </c>
      <c r="KX66" s="231">
        <v>545.05999999999995</v>
      </c>
      <c r="KY66" s="231">
        <v>679.98</v>
      </c>
      <c r="KZ66" s="231">
        <v>676.13</v>
      </c>
    </row>
    <row r="67" spans="1:312">
      <c r="A67" s="231">
        <v>2019</v>
      </c>
      <c r="B67" s="231">
        <v>4</v>
      </c>
      <c r="C67" s="231">
        <v>526.71</v>
      </c>
      <c r="D67" s="231">
        <v>304.3</v>
      </c>
      <c r="E67" s="231">
        <v>277.06</v>
      </c>
      <c r="F67" s="231">
        <v>284.87</v>
      </c>
      <c r="G67">
        <v>311.52</v>
      </c>
      <c r="H67" s="231">
        <v>298.72000000000003</v>
      </c>
      <c r="I67" s="231">
        <v>482.81</v>
      </c>
      <c r="J67" s="231">
        <v>251.91</v>
      </c>
      <c r="K67" s="231">
        <v>442.52</v>
      </c>
      <c r="L67" s="231">
        <v>300.73</v>
      </c>
      <c r="M67" s="231">
        <v>295.72000000000003</v>
      </c>
      <c r="N67" s="231">
        <v>321.97000000000003</v>
      </c>
      <c r="O67" s="231">
        <v>292.57</v>
      </c>
      <c r="P67" s="231">
        <v>368.8</v>
      </c>
      <c r="Q67" s="231">
        <v>382.68</v>
      </c>
      <c r="R67" s="231">
        <v>256.08999999999997</v>
      </c>
      <c r="S67" s="231">
        <v>410.91</v>
      </c>
      <c r="T67" s="231">
        <v>271.23</v>
      </c>
      <c r="U67" s="231">
        <v>357.95</v>
      </c>
      <c r="V67" s="231">
        <v>320.88</v>
      </c>
      <c r="W67" s="231">
        <v>333.33</v>
      </c>
      <c r="X67" s="231">
        <v>284.2</v>
      </c>
      <c r="Y67" s="231">
        <v>304.85000000000002</v>
      </c>
      <c r="Z67" s="231">
        <v>277.93</v>
      </c>
      <c r="AA67" s="231">
        <v>281.60000000000002</v>
      </c>
      <c r="AB67" s="231">
        <v>411.25</v>
      </c>
      <c r="AC67" s="231">
        <v>307.12</v>
      </c>
      <c r="AD67" s="231">
        <v>265.13</v>
      </c>
      <c r="AE67" s="231">
        <v>314.75</v>
      </c>
      <c r="AF67" s="231">
        <v>308.94</v>
      </c>
      <c r="AG67" s="231">
        <v>295.60000000000002</v>
      </c>
      <c r="AH67" s="231">
        <v>374.11</v>
      </c>
      <c r="AI67" s="231">
        <v>343.29</v>
      </c>
      <c r="AJ67" s="231">
        <v>419.6</v>
      </c>
      <c r="AK67" s="231">
        <v>299.04000000000002</v>
      </c>
      <c r="AL67" s="231">
        <v>371.58</v>
      </c>
      <c r="AM67" s="231">
        <v>313.44</v>
      </c>
      <c r="AN67" s="231">
        <v>305.38</v>
      </c>
      <c r="AO67" s="231">
        <v>312.02999999999997</v>
      </c>
      <c r="AP67" s="231">
        <v>304.95999999999998</v>
      </c>
      <c r="AQ67" s="231">
        <v>266.07</v>
      </c>
      <c r="AR67" s="231">
        <v>317.27999999999997</v>
      </c>
      <c r="AS67" s="231">
        <v>260.92</v>
      </c>
      <c r="AT67" s="231">
        <v>292.98</v>
      </c>
      <c r="AU67" s="231">
        <v>282.02999999999997</v>
      </c>
      <c r="AV67" s="231">
        <v>335.23</v>
      </c>
      <c r="AW67" s="231">
        <v>313.48</v>
      </c>
      <c r="AX67" s="231">
        <v>332.52</v>
      </c>
      <c r="AY67" s="231">
        <v>309.55</v>
      </c>
      <c r="AZ67" s="231">
        <v>293.52</v>
      </c>
      <c r="BA67" s="231">
        <v>315.47000000000003</v>
      </c>
      <c r="BB67" s="231">
        <v>282.26</v>
      </c>
      <c r="BC67" s="231">
        <v>401.98</v>
      </c>
      <c r="BD67" s="231">
        <v>292.58</v>
      </c>
      <c r="BE67" s="231">
        <v>394.96</v>
      </c>
      <c r="BF67" s="231">
        <v>283.25</v>
      </c>
      <c r="BG67" s="231">
        <v>331.05</v>
      </c>
      <c r="BH67">
        <v>289.52999999999997</v>
      </c>
      <c r="BI67">
        <v>298.18</v>
      </c>
      <c r="BJ67" s="231">
        <v>282.52999999999997</v>
      </c>
      <c r="BK67" s="231">
        <v>332.13</v>
      </c>
      <c r="BL67" s="231">
        <v>431.88</v>
      </c>
      <c r="BM67" s="231">
        <v>456.43</v>
      </c>
      <c r="BN67" s="231">
        <v>343.23</v>
      </c>
      <c r="BO67" s="231">
        <v>242.6</v>
      </c>
      <c r="BP67" s="231">
        <v>278.89999999999998</v>
      </c>
      <c r="BQ67">
        <v>298.38</v>
      </c>
      <c r="BR67" s="231">
        <v>319.08999999999997</v>
      </c>
      <c r="BS67" s="231">
        <v>294.93</v>
      </c>
      <c r="BT67" s="231">
        <v>306.47000000000003</v>
      </c>
      <c r="BU67" s="231">
        <v>254.02</v>
      </c>
      <c r="BV67" s="231">
        <v>388.8</v>
      </c>
      <c r="BW67" s="231">
        <v>446.85</v>
      </c>
      <c r="BX67" s="231">
        <v>440.91</v>
      </c>
      <c r="BY67" s="231">
        <v>325.27</v>
      </c>
      <c r="BZ67" s="231">
        <v>255.89</v>
      </c>
      <c r="CA67" s="231">
        <v>508.38</v>
      </c>
      <c r="CB67" s="231">
        <v>309.05</v>
      </c>
      <c r="CC67" s="231">
        <v>259.97000000000003</v>
      </c>
      <c r="CD67" s="231">
        <v>284.57</v>
      </c>
      <c r="CE67" s="231">
        <v>311.85000000000002</v>
      </c>
      <c r="CF67" s="231">
        <v>339.5</v>
      </c>
      <c r="CG67" s="231">
        <v>282.95</v>
      </c>
      <c r="CH67" s="231">
        <v>323.86</v>
      </c>
      <c r="CI67" s="231">
        <v>366.2</v>
      </c>
      <c r="CJ67" s="231">
        <v>326.45</v>
      </c>
      <c r="CK67" s="231">
        <v>285.49</v>
      </c>
      <c r="CL67" s="231">
        <v>319</v>
      </c>
      <c r="CM67" s="231">
        <v>391.05</v>
      </c>
      <c r="CN67" s="231">
        <v>291.25</v>
      </c>
      <c r="CO67" s="231">
        <v>266.87</v>
      </c>
      <c r="CP67" s="231">
        <v>318.81</v>
      </c>
      <c r="CQ67" s="231">
        <v>285.24</v>
      </c>
      <c r="CR67" s="231">
        <v>283.33</v>
      </c>
      <c r="CS67" s="231">
        <v>298.63</v>
      </c>
      <c r="CT67" s="231">
        <v>445.87</v>
      </c>
      <c r="CU67" s="231">
        <v>403.6</v>
      </c>
      <c r="CV67" s="231">
        <v>297.67</v>
      </c>
      <c r="CW67" s="231">
        <v>434.18</v>
      </c>
      <c r="CX67" s="231">
        <v>309.92</v>
      </c>
      <c r="CY67" s="231">
        <v>490.03</v>
      </c>
      <c r="CZ67" s="231">
        <v>308.86</v>
      </c>
      <c r="DA67" s="231">
        <v>285.35000000000002</v>
      </c>
      <c r="DB67" s="231">
        <v>303.57</v>
      </c>
      <c r="DC67" s="231">
        <v>284.55</v>
      </c>
      <c r="DD67" s="231">
        <v>291.18</v>
      </c>
      <c r="DE67" s="231">
        <v>308.97000000000003</v>
      </c>
      <c r="DF67" s="231">
        <v>284.52999999999997</v>
      </c>
      <c r="DG67" s="231">
        <v>266.3</v>
      </c>
      <c r="DH67" s="231">
        <v>483.94</v>
      </c>
      <c r="DI67" s="231">
        <v>333.61</v>
      </c>
      <c r="DJ67" s="231">
        <v>267.5</v>
      </c>
      <c r="DK67" s="231">
        <v>314.52999999999997</v>
      </c>
      <c r="DL67" s="231">
        <v>321.06</v>
      </c>
      <c r="DM67" s="231">
        <v>380.37</v>
      </c>
      <c r="DN67" s="231">
        <v>286.48</v>
      </c>
      <c r="DO67" s="231">
        <v>290.83999999999997</v>
      </c>
      <c r="DP67" s="231">
        <v>292.07</v>
      </c>
      <c r="DQ67" s="231">
        <v>247.79</v>
      </c>
      <c r="DR67" s="231">
        <v>269.8</v>
      </c>
      <c r="DS67" s="231">
        <v>301.18</v>
      </c>
      <c r="DT67" s="231">
        <v>254.72</v>
      </c>
      <c r="DU67" s="231">
        <v>473.85</v>
      </c>
      <c r="DV67" s="231">
        <v>257.86</v>
      </c>
      <c r="DW67" s="231">
        <v>302.60000000000002</v>
      </c>
      <c r="DX67" s="231">
        <v>264.63</v>
      </c>
      <c r="DY67" s="231">
        <v>260.95</v>
      </c>
      <c r="DZ67" s="231">
        <v>291.19</v>
      </c>
      <c r="EA67" s="231">
        <v>345.36</v>
      </c>
      <c r="EB67" s="231">
        <v>264.39</v>
      </c>
      <c r="EC67" s="231">
        <v>300.16000000000003</v>
      </c>
      <c r="ED67" s="231">
        <v>315.22000000000003</v>
      </c>
      <c r="EE67" s="231">
        <v>271.38</v>
      </c>
      <c r="EF67" s="231">
        <v>280.89999999999998</v>
      </c>
      <c r="EG67" s="231">
        <v>302.68</v>
      </c>
      <c r="EH67" s="231">
        <v>306.38</v>
      </c>
      <c r="EI67" s="231">
        <v>285.02</v>
      </c>
      <c r="EJ67" s="231">
        <v>371.56</v>
      </c>
      <c r="EK67" s="231">
        <v>252.47</v>
      </c>
      <c r="EL67" s="231">
        <v>321.52999999999997</v>
      </c>
      <c r="EM67" s="231">
        <v>427.85</v>
      </c>
      <c r="EN67" s="231">
        <v>257.29000000000002</v>
      </c>
      <c r="EO67" s="231">
        <v>414.9</v>
      </c>
      <c r="EP67" s="231">
        <v>262.75</v>
      </c>
      <c r="EQ67" s="231">
        <v>312.32</v>
      </c>
      <c r="ER67" s="231">
        <v>250.46</v>
      </c>
      <c r="ES67" s="231">
        <v>377.19</v>
      </c>
      <c r="ET67" s="231">
        <v>434.72</v>
      </c>
      <c r="EU67" s="231">
        <v>281.60000000000002</v>
      </c>
      <c r="EV67" s="231">
        <v>280.72000000000003</v>
      </c>
      <c r="EW67" s="231">
        <v>295.45999999999998</v>
      </c>
      <c r="EX67" s="231">
        <v>298.52999999999997</v>
      </c>
      <c r="EY67" s="231">
        <v>360.87</v>
      </c>
      <c r="EZ67" s="231">
        <v>295.49</v>
      </c>
      <c r="FA67">
        <v>306.41000000000003</v>
      </c>
      <c r="FB67" s="231">
        <v>277.14999999999998</v>
      </c>
      <c r="FC67" s="231">
        <v>307.32</v>
      </c>
      <c r="FD67" s="231">
        <v>315.5</v>
      </c>
      <c r="FE67" s="231">
        <v>245.95</v>
      </c>
      <c r="FF67" s="231">
        <v>251.08</v>
      </c>
      <c r="FG67" s="231">
        <v>325.04000000000002</v>
      </c>
      <c r="FH67" s="231">
        <v>311.45</v>
      </c>
      <c r="FI67" s="231">
        <v>315.33</v>
      </c>
      <c r="FJ67" s="231">
        <v>306.47000000000003</v>
      </c>
      <c r="FK67" s="231">
        <v>319.75</v>
      </c>
      <c r="FL67" s="231">
        <v>397.87</v>
      </c>
      <c r="FM67" s="231">
        <v>313.14999999999998</v>
      </c>
      <c r="FN67" s="231">
        <v>349.22</v>
      </c>
      <c r="FO67" s="231">
        <v>420.29</v>
      </c>
      <c r="FP67" s="231">
        <v>287.87</v>
      </c>
      <c r="FQ67" s="231">
        <v>312.17</v>
      </c>
      <c r="FR67" s="231">
        <v>322.43</v>
      </c>
      <c r="FS67" s="231">
        <v>324.94</v>
      </c>
      <c r="FT67" s="231">
        <v>362.07</v>
      </c>
      <c r="FU67" s="231">
        <v>314.48</v>
      </c>
      <c r="FV67" s="231">
        <v>261.86</v>
      </c>
      <c r="FW67" s="231">
        <v>354.77</v>
      </c>
      <c r="FX67" s="231">
        <v>278.64999999999998</v>
      </c>
      <c r="FY67" s="231">
        <v>369.18</v>
      </c>
      <c r="FZ67" s="231">
        <v>282.93</v>
      </c>
      <c r="GA67" s="231">
        <v>338.18</v>
      </c>
      <c r="GB67" s="231">
        <v>339.69</v>
      </c>
      <c r="GC67" s="231">
        <v>443.06</v>
      </c>
      <c r="GD67" s="231">
        <v>253.47</v>
      </c>
      <c r="GE67">
        <v>282.38</v>
      </c>
      <c r="GF67" s="231">
        <v>400.01</v>
      </c>
      <c r="GG67" s="231">
        <v>540.46</v>
      </c>
      <c r="GH67" s="231">
        <v>402.99</v>
      </c>
      <c r="GI67" s="231">
        <v>283.88</v>
      </c>
      <c r="GJ67" s="231">
        <v>353.86</v>
      </c>
      <c r="GK67" s="231">
        <v>318.06</v>
      </c>
      <c r="GL67" s="231">
        <v>310.14999999999998</v>
      </c>
      <c r="GM67" s="231">
        <v>335.62</v>
      </c>
      <c r="GN67" s="231">
        <v>309.88</v>
      </c>
      <c r="GO67" s="231">
        <v>314.13</v>
      </c>
      <c r="GP67" s="231">
        <v>284.58</v>
      </c>
      <c r="GQ67" s="231">
        <v>274.92</v>
      </c>
      <c r="GR67" s="231">
        <v>392.73</v>
      </c>
      <c r="GS67" s="231">
        <v>312.52</v>
      </c>
      <c r="GT67" s="231">
        <v>307.85000000000002</v>
      </c>
      <c r="GU67" s="231">
        <v>282.01</v>
      </c>
      <c r="GV67" s="231">
        <v>349.63</v>
      </c>
      <c r="GW67" s="231">
        <v>260.72000000000003</v>
      </c>
      <c r="GX67" s="231">
        <v>295.39</v>
      </c>
      <c r="GY67" s="231">
        <v>319.36</v>
      </c>
      <c r="GZ67" s="231">
        <v>388.9</v>
      </c>
      <c r="HA67" s="231">
        <v>303.73</v>
      </c>
      <c r="HB67" s="231">
        <v>302.29000000000002</v>
      </c>
      <c r="HC67" s="231">
        <v>440.34</v>
      </c>
      <c r="HD67" s="231">
        <v>258.55</v>
      </c>
      <c r="HE67" s="231">
        <v>260.72000000000003</v>
      </c>
      <c r="HF67" s="231">
        <v>309.38</v>
      </c>
      <c r="HG67" s="231">
        <v>298.92</v>
      </c>
      <c r="HH67" s="231">
        <v>301.64999999999998</v>
      </c>
      <c r="HI67" s="231">
        <v>464.16</v>
      </c>
      <c r="HJ67" s="231">
        <v>444.1</v>
      </c>
      <c r="HK67" s="231">
        <v>311.08</v>
      </c>
      <c r="HL67" s="231">
        <v>258.17</v>
      </c>
      <c r="HM67" s="231">
        <v>417.23</v>
      </c>
      <c r="HN67" s="231">
        <v>300.10000000000002</v>
      </c>
      <c r="HO67" s="231">
        <v>373.09</v>
      </c>
      <c r="HP67" s="231">
        <v>308.57</v>
      </c>
      <c r="HQ67" s="231">
        <v>309.61</v>
      </c>
      <c r="HR67" s="231">
        <v>262.29000000000002</v>
      </c>
      <c r="HS67" s="231">
        <v>262.76</v>
      </c>
      <c r="HT67" s="231">
        <v>426.32</v>
      </c>
      <c r="HU67" s="231">
        <v>287.08999999999997</v>
      </c>
      <c r="HV67" s="231">
        <v>416.34</v>
      </c>
      <c r="HW67" s="231">
        <v>283.67</v>
      </c>
      <c r="HX67" s="231">
        <v>300.54000000000002</v>
      </c>
      <c r="HY67" s="231">
        <v>400.4</v>
      </c>
      <c r="HZ67" s="231">
        <v>452.35</v>
      </c>
      <c r="IA67" s="231">
        <v>328.64</v>
      </c>
      <c r="IB67" s="231">
        <v>311.77</v>
      </c>
      <c r="IC67" s="231">
        <v>367.69</v>
      </c>
      <c r="ID67" s="231">
        <v>325.73</v>
      </c>
      <c r="IE67" s="231">
        <v>317.10000000000002</v>
      </c>
      <c r="IF67" s="231">
        <v>291.25</v>
      </c>
      <c r="IG67" s="231">
        <v>265.60000000000002</v>
      </c>
      <c r="IH67" s="231">
        <v>292.75</v>
      </c>
      <c r="II67" s="231">
        <v>294.69</v>
      </c>
      <c r="IJ67" s="231">
        <v>327.8</v>
      </c>
      <c r="IK67" s="231">
        <v>380.81</v>
      </c>
      <c r="IL67" s="231">
        <v>289.60000000000002</v>
      </c>
      <c r="IM67" s="231">
        <v>295.76</v>
      </c>
      <c r="IN67" s="231">
        <v>322.47000000000003</v>
      </c>
      <c r="IO67" s="231">
        <v>308.38</v>
      </c>
      <c r="IP67" s="231">
        <v>290.45999999999998</v>
      </c>
      <c r="IQ67" s="231">
        <v>302.18</v>
      </c>
      <c r="IR67" s="231">
        <v>280.52999999999997</v>
      </c>
      <c r="IS67" s="231">
        <v>287.73</v>
      </c>
      <c r="IT67" s="231">
        <v>343.05</v>
      </c>
      <c r="IU67" s="231">
        <v>324.98</v>
      </c>
      <c r="IV67" s="231">
        <v>331.4</v>
      </c>
      <c r="IW67" s="231">
        <v>312.43</v>
      </c>
      <c r="IX67" s="231">
        <v>457.42</v>
      </c>
      <c r="IY67" s="231">
        <v>323.97000000000003</v>
      </c>
      <c r="IZ67" s="231">
        <v>277.83</v>
      </c>
      <c r="JA67" s="231">
        <v>271.39</v>
      </c>
      <c r="JB67" s="231">
        <v>276.87</v>
      </c>
      <c r="JC67" s="231">
        <v>297.95</v>
      </c>
      <c r="JD67" s="231">
        <v>391.89</v>
      </c>
      <c r="JE67" s="231">
        <v>309.7</v>
      </c>
      <c r="JF67" s="231">
        <v>313.07</v>
      </c>
      <c r="JG67" s="231">
        <v>299.25</v>
      </c>
      <c r="JH67" s="231">
        <v>300.25</v>
      </c>
      <c r="JI67" s="231">
        <v>342.2</v>
      </c>
      <c r="JJ67" s="231">
        <v>332.86</v>
      </c>
      <c r="JK67" s="231">
        <v>350.35</v>
      </c>
      <c r="JL67" s="231">
        <v>276.89999999999998</v>
      </c>
      <c r="JM67" s="231">
        <v>260.61</v>
      </c>
      <c r="JN67">
        <v>327.06</v>
      </c>
      <c r="JO67" s="231">
        <v>315.54000000000002</v>
      </c>
      <c r="JP67" s="231">
        <v>437.62</v>
      </c>
      <c r="JQ67" s="231">
        <v>328.99</v>
      </c>
      <c r="JR67" s="231">
        <v>400.64</v>
      </c>
      <c r="JS67" s="231">
        <v>298.54000000000002</v>
      </c>
      <c r="JT67" s="231">
        <v>315.44</v>
      </c>
      <c r="JU67" s="231">
        <v>285.3</v>
      </c>
      <c r="JV67" s="231">
        <v>288.02999999999997</v>
      </c>
      <c r="JW67" s="231">
        <v>390.84</v>
      </c>
      <c r="JX67" s="231">
        <v>284.51</v>
      </c>
      <c r="JY67" s="231">
        <v>346.28</v>
      </c>
      <c r="JZ67" s="231">
        <v>347.48</v>
      </c>
      <c r="KA67" s="231">
        <v>302.87</v>
      </c>
      <c r="KB67" s="231">
        <v>282.82</v>
      </c>
      <c r="KC67" s="231">
        <v>300.8</v>
      </c>
      <c r="KD67" s="231">
        <v>330.64</v>
      </c>
      <c r="KE67" s="231">
        <v>298.67</v>
      </c>
      <c r="KF67" s="231">
        <v>393.49</v>
      </c>
      <c r="KG67" s="231">
        <v>417.94</v>
      </c>
      <c r="KH67" s="231">
        <v>305.5</v>
      </c>
      <c r="KI67" s="231">
        <v>322.39</v>
      </c>
      <c r="KJ67">
        <v>256.32</v>
      </c>
      <c r="KK67" s="231">
        <v>337</v>
      </c>
      <c r="KL67" s="231">
        <v>288.20999999999998</v>
      </c>
      <c r="KM67" s="231">
        <v>376.64</v>
      </c>
      <c r="KN67" s="231">
        <v>401.35</v>
      </c>
      <c r="KO67" s="231">
        <v>259.18</v>
      </c>
      <c r="KP67" s="231">
        <v>255.15</v>
      </c>
      <c r="KQ67" s="231">
        <v>300.02999999999997</v>
      </c>
      <c r="KR67" s="231">
        <v>286.64</v>
      </c>
      <c r="KS67" s="231">
        <v>276.42</v>
      </c>
      <c r="KT67" s="231">
        <v>392.46</v>
      </c>
      <c r="KU67" s="231">
        <v>323.12</v>
      </c>
      <c r="KV67" s="231">
        <v>388.98</v>
      </c>
      <c r="KW67" s="231">
        <v>344.18</v>
      </c>
      <c r="KX67" s="231">
        <v>350.64</v>
      </c>
      <c r="KY67" s="231">
        <v>422</v>
      </c>
      <c r="KZ67" s="231">
        <v>418.03</v>
      </c>
    </row>
    <row r="68" spans="1:312">
      <c r="A68" s="231">
        <v>2019</v>
      </c>
      <c r="B68" s="231">
        <v>5</v>
      </c>
      <c r="C68" s="231">
        <v>436.44</v>
      </c>
      <c r="D68" s="231">
        <v>195.93</v>
      </c>
      <c r="E68" s="231">
        <v>227.75</v>
      </c>
      <c r="F68" s="231">
        <v>226.73</v>
      </c>
      <c r="G68">
        <v>239.69</v>
      </c>
      <c r="H68" s="231">
        <v>203.63</v>
      </c>
      <c r="I68" s="231">
        <v>389.24</v>
      </c>
      <c r="J68" s="231">
        <v>175.84</v>
      </c>
      <c r="K68" s="231">
        <v>369.16</v>
      </c>
      <c r="L68" s="231">
        <v>240</v>
      </c>
      <c r="M68" s="231">
        <v>226.62</v>
      </c>
      <c r="N68" s="231">
        <v>227.56</v>
      </c>
      <c r="O68" s="231">
        <v>227.26</v>
      </c>
      <c r="P68" s="231">
        <v>284.2</v>
      </c>
      <c r="Q68" s="231">
        <v>302.98</v>
      </c>
      <c r="R68" s="231">
        <v>192.44</v>
      </c>
      <c r="S68" s="231">
        <v>300.5</v>
      </c>
      <c r="T68" s="231">
        <v>230.88</v>
      </c>
      <c r="U68" s="231">
        <v>263.98</v>
      </c>
      <c r="V68" s="231">
        <v>203.64</v>
      </c>
      <c r="W68" s="231">
        <v>246.53</v>
      </c>
      <c r="X68" s="231">
        <v>243.34</v>
      </c>
      <c r="Y68" s="231">
        <v>199.61</v>
      </c>
      <c r="Z68" s="231">
        <v>209.53</v>
      </c>
      <c r="AA68" s="231">
        <v>195.2</v>
      </c>
      <c r="AB68" s="231">
        <v>326.77</v>
      </c>
      <c r="AC68" s="231">
        <v>201.7</v>
      </c>
      <c r="AD68" s="231">
        <v>202.25</v>
      </c>
      <c r="AE68" s="231">
        <v>251.79</v>
      </c>
      <c r="AF68" s="231">
        <v>202.01</v>
      </c>
      <c r="AG68" s="231">
        <v>227.29</v>
      </c>
      <c r="AH68" s="231">
        <v>274.33999999999997</v>
      </c>
      <c r="AI68" s="231">
        <v>262.98</v>
      </c>
      <c r="AJ68" s="231">
        <v>326.72000000000003</v>
      </c>
      <c r="AK68" s="231">
        <v>230.79</v>
      </c>
      <c r="AL68" s="231">
        <v>280.62</v>
      </c>
      <c r="AM68" s="231">
        <v>236.59</v>
      </c>
      <c r="AN68" s="231">
        <v>216.76</v>
      </c>
      <c r="AO68" s="231">
        <v>208.78</v>
      </c>
      <c r="AP68" s="231">
        <v>204.9</v>
      </c>
      <c r="AQ68" s="231">
        <v>194.23</v>
      </c>
      <c r="AR68" s="231">
        <v>227.67</v>
      </c>
      <c r="AS68" s="231">
        <v>204.5</v>
      </c>
      <c r="AT68" s="231">
        <v>240.39</v>
      </c>
      <c r="AU68" s="231">
        <v>199.59</v>
      </c>
      <c r="AV68" s="231">
        <v>241.94</v>
      </c>
      <c r="AW68" s="231">
        <v>249.8</v>
      </c>
      <c r="AX68" s="231">
        <v>238.84</v>
      </c>
      <c r="AY68" s="231">
        <v>211.54</v>
      </c>
      <c r="AZ68" s="231">
        <v>221.79</v>
      </c>
      <c r="BA68" s="231">
        <v>208.75</v>
      </c>
      <c r="BB68" s="231">
        <v>224.93</v>
      </c>
      <c r="BC68" s="231">
        <v>326.97000000000003</v>
      </c>
      <c r="BD68" s="231">
        <v>227.93</v>
      </c>
      <c r="BE68" s="231">
        <v>345.5</v>
      </c>
      <c r="BF68" s="231">
        <v>232.12</v>
      </c>
      <c r="BG68" s="231">
        <v>215.47</v>
      </c>
      <c r="BH68">
        <v>233.76</v>
      </c>
      <c r="BI68">
        <v>233.18</v>
      </c>
      <c r="BJ68" s="231">
        <v>217.66</v>
      </c>
      <c r="BK68" s="231">
        <v>218.27</v>
      </c>
      <c r="BL68" s="231">
        <v>351.08</v>
      </c>
      <c r="BM68" s="231">
        <v>369.99</v>
      </c>
      <c r="BN68" s="231">
        <v>259.45</v>
      </c>
      <c r="BO68" s="231">
        <v>203.48</v>
      </c>
      <c r="BP68" s="231">
        <v>215.21</v>
      </c>
      <c r="BQ68">
        <v>235.07</v>
      </c>
      <c r="BR68" s="231">
        <v>255.3</v>
      </c>
      <c r="BS68" s="231">
        <v>219.23</v>
      </c>
      <c r="BT68" s="231">
        <v>210.4</v>
      </c>
      <c r="BU68" s="231">
        <v>198.23</v>
      </c>
      <c r="BV68" s="231">
        <v>302.93</v>
      </c>
      <c r="BW68" s="231">
        <v>316.56</v>
      </c>
      <c r="BX68" s="231">
        <v>358.71</v>
      </c>
      <c r="BY68" s="231">
        <v>234.06</v>
      </c>
      <c r="BZ68" s="231">
        <v>186.97</v>
      </c>
      <c r="CA68" s="231">
        <v>417.23</v>
      </c>
      <c r="CB68" s="231">
        <v>212.16</v>
      </c>
      <c r="CC68" s="231">
        <v>208.84</v>
      </c>
      <c r="CD68" s="231">
        <v>228.2</v>
      </c>
      <c r="CE68" s="231">
        <v>240.47</v>
      </c>
      <c r="CF68" s="231">
        <v>252.98</v>
      </c>
      <c r="CG68" s="231">
        <v>219.26</v>
      </c>
      <c r="CH68" s="231">
        <v>213.96</v>
      </c>
      <c r="CI68" s="231">
        <v>273.16000000000003</v>
      </c>
      <c r="CJ68" s="231">
        <v>214.65</v>
      </c>
      <c r="CK68" s="231">
        <v>229.64</v>
      </c>
      <c r="CL68" s="231">
        <v>248.6</v>
      </c>
      <c r="CM68" s="231">
        <v>299.10000000000002</v>
      </c>
      <c r="CN68" s="231">
        <v>217.63</v>
      </c>
      <c r="CO68" s="231">
        <v>192.82</v>
      </c>
      <c r="CP68" s="231">
        <v>203.68</v>
      </c>
      <c r="CQ68" s="231">
        <v>213.2</v>
      </c>
      <c r="CR68" s="231">
        <v>209.18</v>
      </c>
      <c r="CS68" s="231">
        <v>196.15</v>
      </c>
      <c r="CT68" s="231">
        <v>351.47</v>
      </c>
      <c r="CU68" s="231">
        <v>297.33999999999997</v>
      </c>
      <c r="CV68" s="231">
        <v>228.23</v>
      </c>
      <c r="CW68" s="231">
        <v>317.8</v>
      </c>
      <c r="CX68" s="231">
        <v>198.73</v>
      </c>
      <c r="CY68" s="231">
        <v>384.8</v>
      </c>
      <c r="CZ68" s="231">
        <v>231.39</v>
      </c>
      <c r="DA68" s="231">
        <v>200.65</v>
      </c>
      <c r="DB68" s="231">
        <v>235.95</v>
      </c>
      <c r="DC68" s="231">
        <v>196.48</v>
      </c>
      <c r="DD68" s="231">
        <v>234.89</v>
      </c>
      <c r="DE68" s="231">
        <v>208.5</v>
      </c>
      <c r="DF68" s="231">
        <v>228.37</v>
      </c>
      <c r="DG68" s="231">
        <v>225.63</v>
      </c>
      <c r="DH68" s="231">
        <v>383.34</v>
      </c>
      <c r="DI68" s="231">
        <v>224.35</v>
      </c>
      <c r="DJ68" s="231">
        <v>203.17</v>
      </c>
      <c r="DK68" s="231">
        <v>211.74</v>
      </c>
      <c r="DL68" s="231">
        <v>253.58</v>
      </c>
      <c r="DM68" s="231">
        <v>285.81</v>
      </c>
      <c r="DN68" s="231">
        <v>194.74</v>
      </c>
      <c r="DO68" s="231">
        <v>228.68</v>
      </c>
      <c r="DP68" s="231">
        <v>216.67</v>
      </c>
      <c r="DQ68" s="231">
        <v>206.19</v>
      </c>
      <c r="DR68" s="231">
        <v>210.34</v>
      </c>
      <c r="DS68" s="231">
        <v>202.4</v>
      </c>
      <c r="DT68" s="231">
        <v>213.33</v>
      </c>
      <c r="DU68" s="231">
        <v>381.76</v>
      </c>
      <c r="DV68" s="231">
        <v>182.55</v>
      </c>
      <c r="DW68" s="231">
        <v>206.08</v>
      </c>
      <c r="DX68" s="231">
        <v>198.96</v>
      </c>
      <c r="DY68" s="231">
        <v>185.44</v>
      </c>
      <c r="DZ68" s="231">
        <v>223.93</v>
      </c>
      <c r="EA68" s="231">
        <v>263.2</v>
      </c>
      <c r="EB68" s="231">
        <v>222.96</v>
      </c>
      <c r="EC68" s="231">
        <v>222.37</v>
      </c>
      <c r="ED68" s="231">
        <v>205.65</v>
      </c>
      <c r="EE68" s="231">
        <v>209.03</v>
      </c>
      <c r="EF68" s="231">
        <v>222.26</v>
      </c>
      <c r="EG68" s="231">
        <v>229.82</v>
      </c>
      <c r="EH68" s="231">
        <v>205.67</v>
      </c>
      <c r="EI68" s="231">
        <v>227.47</v>
      </c>
      <c r="EJ68" s="231">
        <v>277.32</v>
      </c>
      <c r="EK68" s="231">
        <v>176.07</v>
      </c>
      <c r="EL68" s="231">
        <v>243.58</v>
      </c>
      <c r="EM68" s="231">
        <v>317.13</v>
      </c>
      <c r="EN68" s="231">
        <v>182.19</v>
      </c>
      <c r="EO68" s="231">
        <v>315.26</v>
      </c>
      <c r="EP68" s="231">
        <v>206.84</v>
      </c>
      <c r="EQ68" s="231">
        <v>225.28</v>
      </c>
      <c r="ER68" s="231">
        <v>175.36</v>
      </c>
      <c r="ES68" s="231">
        <v>295.89999999999998</v>
      </c>
      <c r="ET68" s="231">
        <v>353.94</v>
      </c>
      <c r="EU68" s="231">
        <v>212.07</v>
      </c>
      <c r="EV68" s="231">
        <v>221.56</v>
      </c>
      <c r="EW68" s="231">
        <v>225.91</v>
      </c>
      <c r="EX68" s="231">
        <v>212.54</v>
      </c>
      <c r="EY68" s="231">
        <v>262.81</v>
      </c>
      <c r="EZ68" s="231">
        <v>214.08</v>
      </c>
      <c r="FA68">
        <v>245.85</v>
      </c>
      <c r="FB68" s="231">
        <v>217.45</v>
      </c>
      <c r="FC68" s="231">
        <v>251.54</v>
      </c>
      <c r="FD68" s="231">
        <v>215.75</v>
      </c>
      <c r="FE68" s="231">
        <v>208.35</v>
      </c>
      <c r="FF68" s="231">
        <v>214.3</v>
      </c>
      <c r="FG68" s="231">
        <v>205.01</v>
      </c>
      <c r="FH68" s="231">
        <v>200.12</v>
      </c>
      <c r="FI68" s="231">
        <v>206.01</v>
      </c>
      <c r="FJ68" s="231">
        <v>237.35</v>
      </c>
      <c r="FK68" s="231">
        <v>228.5</v>
      </c>
      <c r="FL68" s="231">
        <v>286.5</v>
      </c>
      <c r="FM68" s="231">
        <v>208.38</v>
      </c>
      <c r="FN68" s="231">
        <v>237.26</v>
      </c>
      <c r="FO68" s="231">
        <v>335.57</v>
      </c>
      <c r="FP68" s="231">
        <v>223.21</v>
      </c>
      <c r="FQ68" s="231">
        <v>203.66</v>
      </c>
      <c r="FR68" s="231">
        <v>210.86</v>
      </c>
      <c r="FS68" s="231">
        <v>213.81</v>
      </c>
      <c r="FT68" s="231">
        <v>244.85</v>
      </c>
      <c r="FU68" s="231">
        <v>246.64</v>
      </c>
      <c r="FV68" s="231">
        <v>217.18</v>
      </c>
      <c r="FW68" s="231">
        <v>268.92</v>
      </c>
      <c r="FX68" s="231">
        <v>206.62</v>
      </c>
      <c r="FY68" s="231">
        <v>272.45999999999998</v>
      </c>
      <c r="FZ68" s="231">
        <v>220.14</v>
      </c>
      <c r="GA68" s="231">
        <v>213.57</v>
      </c>
      <c r="GB68" s="231">
        <v>231.13</v>
      </c>
      <c r="GC68" s="231">
        <v>340.79</v>
      </c>
      <c r="GD68" s="231">
        <v>214.69</v>
      </c>
      <c r="GE68">
        <v>212.93</v>
      </c>
      <c r="GF68" s="231">
        <v>310.06</v>
      </c>
      <c r="GG68" s="231">
        <v>448.83</v>
      </c>
      <c r="GH68" s="231">
        <v>297.93</v>
      </c>
      <c r="GI68" s="231">
        <v>200.63</v>
      </c>
      <c r="GJ68" s="231">
        <v>270.23</v>
      </c>
      <c r="GK68" s="231">
        <v>221.39</v>
      </c>
      <c r="GL68" s="231">
        <v>203.2</v>
      </c>
      <c r="GM68" s="231">
        <v>241.23</v>
      </c>
      <c r="GN68" s="231">
        <v>206.42</v>
      </c>
      <c r="GO68" s="231">
        <v>225.54</v>
      </c>
      <c r="GP68" s="231">
        <v>211.89</v>
      </c>
      <c r="GQ68" s="231">
        <v>219.72</v>
      </c>
      <c r="GR68" s="231">
        <v>296.47000000000003</v>
      </c>
      <c r="GS68" s="231">
        <v>232.49</v>
      </c>
      <c r="GT68" s="231">
        <v>249.44</v>
      </c>
      <c r="GU68" s="231">
        <v>205.94</v>
      </c>
      <c r="GV68" s="231">
        <v>267.49</v>
      </c>
      <c r="GW68" s="231">
        <v>213.87</v>
      </c>
      <c r="GX68" s="231">
        <v>227.78</v>
      </c>
      <c r="GY68" s="231">
        <v>236.3</v>
      </c>
      <c r="GZ68" s="231">
        <v>291.23</v>
      </c>
      <c r="HA68" s="231">
        <v>199.87</v>
      </c>
      <c r="HB68" s="231">
        <v>197.97</v>
      </c>
      <c r="HC68" s="231">
        <v>352.15</v>
      </c>
      <c r="HD68" s="231">
        <v>184.39</v>
      </c>
      <c r="HE68" s="231">
        <v>217</v>
      </c>
      <c r="HF68" s="231">
        <v>203.15</v>
      </c>
      <c r="HG68" s="231">
        <v>196.17</v>
      </c>
      <c r="HH68" s="231">
        <v>237.45</v>
      </c>
      <c r="HI68" s="231">
        <v>410.53</v>
      </c>
      <c r="HJ68" s="231">
        <v>354.74</v>
      </c>
      <c r="HK68" s="231">
        <v>203.59</v>
      </c>
      <c r="HL68" s="231">
        <v>203.14</v>
      </c>
      <c r="HM68" s="231">
        <v>331.4</v>
      </c>
      <c r="HN68" s="231">
        <v>196.93</v>
      </c>
      <c r="HO68" s="231">
        <v>283.83</v>
      </c>
      <c r="HP68" s="231">
        <v>250.33</v>
      </c>
      <c r="HQ68" s="231">
        <v>216.13</v>
      </c>
      <c r="HR68" s="231">
        <v>192.99</v>
      </c>
      <c r="HS68" s="231">
        <v>187.45</v>
      </c>
      <c r="HT68" s="231">
        <v>327.84</v>
      </c>
      <c r="HU68" s="231">
        <v>238.01</v>
      </c>
      <c r="HV68" s="231">
        <v>328.27</v>
      </c>
      <c r="HW68" s="231">
        <v>218.23</v>
      </c>
      <c r="HX68" s="231">
        <v>225.85</v>
      </c>
      <c r="HY68" s="231">
        <v>341.07</v>
      </c>
      <c r="HZ68" s="231">
        <v>348.16</v>
      </c>
      <c r="IA68" s="231">
        <v>240.1</v>
      </c>
      <c r="IB68" s="231">
        <v>240.77</v>
      </c>
      <c r="IC68" s="231">
        <v>279.27999999999997</v>
      </c>
      <c r="ID68" s="231">
        <v>210.65</v>
      </c>
      <c r="IE68" s="231">
        <v>207.56</v>
      </c>
      <c r="IF68" s="231">
        <v>201.28</v>
      </c>
      <c r="IG68" s="231">
        <v>210.01</v>
      </c>
      <c r="IH68" s="231">
        <v>219.24</v>
      </c>
      <c r="II68" s="231">
        <v>231.6</v>
      </c>
      <c r="IJ68" s="231">
        <v>238.49</v>
      </c>
      <c r="IK68" s="231">
        <v>283.07</v>
      </c>
      <c r="IL68" s="231">
        <v>216.03</v>
      </c>
      <c r="IM68" s="231">
        <v>215.94</v>
      </c>
      <c r="IN68" s="231">
        <v>252.21</v>
      </c>
      <c r="IO68" s="231">
        <v>198.6</v>
      </c>
      <c r="IP68" s="231">
        <v>238.03</v>
      </c>
      <c r="IQ68" s="231">
        <v>226.32</v>
      </c>
      <c r="IR68" s="231">
        <v>197.23</v>
      </c>
      <c r="IS68" s="231">
        <v>221.19</v>
      </c>
      <c r="IT68" s="231">
        <v>223.65</v>
      </c>
      <c r="IU68" s="231">
        <v>214.56</v>
      </c>
      <c r="IV68" s="231">
        <v>217.79</v>
      </c>
      <c r="IW68" s="231">
        <v>205.03</v>
      </c>
      <c r="IX68" s="231">
        <v>389.23</v>
      </c>
      <c r="IY68" s="231">
        <v>224.46</v>
      </c>
      <c r="IZ68" s="231">
        <v>211.43</v>
      </c>
      <c r="JA68" s="231">
        <v>214</v>
      </c>
      <c r="JB68" s="231">
        <v>226.16</v>
      </c>
      <c r="JC68" s="231">
        <v>247.16</v>
      </c>
      <c r="JD68" s="231">
        <v>283.48</v>
      </c>
      <c r="JE68" s="231">
        <v>205.1</v>
      </c>
      <c r="JF68" s="231">
        <v>213.14</v>
      </c>
      <c r="JG68" s="231">
        <v>220.38</v>
      </c>
      <c r="JH68" s="231">
        <v>233.77</v>
      </c>
      <c r="JI68" s="231">
        <v>216.6</v>
      </c>
      <c r="JJ68" s="231">
        <v>223.22</v>
      </c>
      <c r="JK68" s="231">
        <v>273.08999999999997</v>
      </c>
      <c r="JL68" s="231">
        <v>219.15</v>
      </c>
      <c r="JM68" s="231">
        <v>206.04</v>
      </c>
      <c r="JN68">
        <v>213.75</v>
      </c>
      <c r="JO68" s="231">
        <v>232.18</v>
      </c>
      <c r="JP68" s="231">
        <v>343.35</v>
      </c>
      <c r="JQ68" s="231">
        <v>216.22</v>
      </c>
      <c r="JR68" s="231">
        <v>306.7</v>
      </c>
      <c r="JS68" s="231">
        <v>207.4</v>
      </c>
      <c r="JT68" s="231">
        <v>219.08</v>
      </c>
      <c r="JU68" s="231">
        <v>231.13</v>
      </c>
      <c r="JV68" s="231">
        <v>221.82</v>
      </c>
      <c r="JW68" s="231">
        <v>291.7</v>
      </c>
      <c r="JX68" s="231">
        <v>225.1</v>
      </c>
      <c r="JY68" s="231">
        <v>227.99</v>
      </c>
      <c r="JZ68" s="231">
        <v>217.49</v>
      </c>
      <c r="KA68" s="231">
        <v>204.15</v>
      </c>
      <c r="KB68" s="231">
        <v>223.47</v>
      </c>
      <c r="KC68" s="231">
        <v>219.77</v>
      </c>
      <c r="KD68" s="231">
        <v>217.85</v>
      </c>
      <c r="KE68" s="231">
        <v>225.24</v>
      </c>
      <c r="KF68" s="231">
        <v>301.39999999999998</v>
      </c>
      <c r="KG68" s="231">
        <v>375.36</v>
      </c>
      <c r="KH68" s="231">
        <v>250.64</v>
      </c>
      <c r="KI68" s="231">
        <v>235.49</v>
      </c>
      <c r="KJ68">
        <v>193.29</v>
      </c>
      <c r="KK68" s="231">
        <v>216.74</v>
      </c>
      <c r="KL68" s="231">
        <v>228.68</v>
      </c>
      <c r="KM68" s="231">
        <v>295.14</v>
      </c>
      <c r="KN68" s="231">
        <v>308.73</v>
      </c>
      <c r="KO68" s="231">
        <v>195.05</v>
      </c>
      <c r="KP68" s="231">
        <v>207.43</v>
      </c>
      <c r="KQ68" s="231">
        <v>227.06</v>
      </c>
      <c r="KR68" s="231">
        <v>215.17</v>
      </c>
      <c r="KS68" s="231">
        <v>214.42</v>
      </c>
      <c r="KT68" s="231">
        <v>289.49</v>
      </c>
      <c r="KU68" s="231">
        <v>233.86</v>
      </c>
      <c r="KV68" s="231">
        <v>330.1</v>
      </c>
      <c r="KW68" s="231">
        <v>249.19</v>
      </c>
      <c r="KX68" s="231">
        <v>275.27999999999997</v>
      </c>
      <c r="KY68" s="231">
        <v>305.48</v>
      </c>
      <c r="KZ68" s="231">
        <v>306.66000000000003</v>
      </c>
    </row>
    <row r="69" spans="1:312">
      <c r="A69" s="231">
        <v>2019</v>
      </c>
      <c r="B69" s="231">
        <v>6</v>
      </c>
      <c r="C69" s="231">
        <v>254.05</v>
      </c>
      <c r="D69" s="231">
        <v>16.61</v>
      </c>
      <c r="E69" s="231">
        <v>42.09</v>
      </c>
      <c r="F69" s="231">
        <v>24.35</v>
      </c>
      <c r="G69">
        <v>32.71</v>
      </c>
      <c r="H69" s="231">
        <v>26.96</v>
      </c>
      <c r="I69" s="231">
        <v>174.15</v>
      </c>
      <c r="J69" s="231">
        <v>9.58</v>
      </c>
      <c r="K69" s="231">
        <v>150.63</v>
      </c>
      <c r="L69" s="231">
        <v>54.25</v>
      </c>
      <c r="M69" s="231">
        <v>39.47</v>
      </c>
      <c r="N69" s="231">
        <v>41.19</v>
      </c>
      <c r="O69" s="231">
        <v>52.76</v>
      </c>
      <c r="P69" s="231">
        <v>74.63</v>
      </c>
      <c r="Q69" s="231">
        <v>103.31</v>
      </c>
      <c r="R69" s="231">
        <v>17.02</v>
      </c>
      <c r="S69" s="231">
        <v>92.93</v>
      </c>
      <c r="T69" s="231">
        <v>41.17</v>
      </c>
      <c r="U69" s="231">
        <v>55.18</v>
      </c>
      <c r="V69" s="231">
        <v>12.8</v>
      </c>
      <c r="W69" s="231">
        <v>46.03</v>
      </c>
      <c r="X69" s="231">
        <v>45.09</v>
      </c>
      <c r="Y69" s="231">
        <v>18.760000000000002</v>
      </c>
      <c r="Z69" s="231">
        <v>21.21</v>
      </c>
      <c r="AA69" s="231">
        <v>14.58</v>
      </c>
      <c r="AB69" s="231">
        <v>113.81</v>
      </c>
      <c r="AC69" s="231">
        <v>20.59</v>
      </c>
      <c r="AD69" s="231">
        <v>21.82</v>
      </c>
      <c r="AE69" s="231">
        <v>63.9</v>
      </c>
      <c r="AF69" s="231">
        <v>16.89</v>
      </c>
      <c r="AG69" s="231">
        <v>43.1</v>
      </c>
      <c r="AH69" s="231">
        <v>67.11</v>
      </c>
      <c r="AI69" s="231">
        <v>57.98</v>
      </c>
      <c r="AJ69" s="231">
        <v>118.09</v>
      </c>
      <c r="AK69" s="231">
        <v>59.77</v>
      </c>
      <c r="AL69" s="231">
        <v>70.77</v>
      </c>
      <c r="AM69" s="231">
        <v>30.21</v>
      </c>
      <c r="AN69" s="231">
        <v>22.24</v>
      </c>
      <c r="AO69" s="231">
        <v>29.35</v>
      </c>
      <c r="AP69" s="231">
        <v>25.56</v>
      </c>
      <c r="AQ69" s="231">
        <v>15.63</v>
      </c>
      <c r="AR69" s="231">
        <v>43.02</v>
      </c>
      <c r="AS69" s="231">
        <v>27.7</v>
      </c>
      <c r="AT69" s="231">
        <v>45.44</v>
      </c>
      <c r="AU69" s="231">
        <v>25.13</v>
      </c>
      <c r="AV69" s="231">
        <v>43.14</v>
      </c>
      <c r="AW69" s="231">
        <v>57.16</v>
      </c>
      <c r="AX69" s="231">
        <v>42.62</v>
      </c>
      <c r="AY69" s="231">
        <v>24.27</v>
      </c>
      <c r="AZ69" s="231">
        <v>40.659999999999997</v>
      </c>
      <c r="BA69" s="231">
        <v>23.5</v>
      </c>
      <c r="BB69" s="231">
        <v>41.66</v>
      </c>
      <c r="BC69" s="231">
        <v>120.26</v>
      </c>
      <c r="BD69" s="231">
        <v>55.47</v>
      </c>
      <c r="BE69" s="231">
        <v>144.66</v>
      </c>
      <c r="BF69" s="231">
        <v>33.92</v>
      </c>
      <c r="BG69" s="231">
        <v>20.9</v>
      </c>
      <c r="BH69">
        <v>34.299999999999997</v>
      </c>
      <c r="BI69">
        <v>52.23</v>
      </c>
      <c r="BJ69" s="231">
        <v>41.07</v>
      </c>
      <c r="BK69" s="231">
        <v>23.71</v>
      </c>
      <c r="BL69" s="231">
        <v>134.94</v>
      </c>
      <c r="BM69" s="231">
        <v>168.65</v>
      </c>
      <c r="BN69" s="231">
        <v>46.38</v>
      </c>
      <c r="BO69" s="231">
        <v>31.66</v>
      </c>
      <c r="BP69" s="231">
        <v>36.93</v>
      </c>
      <c r="BQ69">
        <v>36.57</v>
      </c>
      <c r="BR69" s="231">
        <v>57.55</v>
      </c>
      <c r="BS69" s="231">
        <v>38.32</v>
      </c>
      <c r="BT69" s="231">
        <v>32.11</v>
      </c>
      <c r="BU69" s="231">
        <v>21.85</v>
      </c>
      <c r="BV69" s="231">
        <v>100.47</v>
      </c>
      <c r="BW69" s="231">
        <v>123.01</v>
      </c>
      <c r="BX69" s="231">
        <v>137.72999999999999</v>
      </c>
      <c r="BY69" s="231">
        <v>43.07</v>
      </c>
      <c r="BZ69" s="231">
        <v>15.34</v>
      </c>
      <c r="CA69" s="231">
        <v>226.64</v>
      </c>
      <c r="CB69" s="231">
        <v>17.829999999999998</v>
      </c>
      <c r="CC69" s="231">
        <v>45.33</v>
      </c>
      <c r="CD69" s="231">
        <v>42.61</v>
      </c>
      <c r="CE69" s="231">
        <v>50.05</v>
      </c>
      <c r="CF69" s="231">
        <v>51.16</v>
      </c>
      <c r="CG69" s="231">
        <v>38.770000000000003</v>
      </c>
      <c r="CH69" s="231">
        <v>22.19</v>
      </c>
      <c r="CI69" s="231">
        <v>63.71</v>
      </c>
      <c r="CJ69" s="231">
        <v>16.55</v>
      </c>
      <c r="CK69" s="231">
        <v>35.83</v>
      </c>
      <c r="CL69" s="231">
        <v>55.74</v>
      </c>
      <c r="CM69" s="231">
        <v>95.13</v>
      </c>
      <c r="CN69" s="231">
        <v>25.59</v>
      </c>
      <c r="CO69" s="231">
        <v>19.100000000000001</v>
      </c>
      <c r="CP69" s="231">
        <v>13.24</v>
      </c>
      <c r="CQ69" s="231">
        <v>19.350000000000001</v>
      </c>
      <c r="CR69" s="231">
        <v>19.79</v>
      </c>
      <c r="CS69" s="231">
        <v>15.85</v>
      </c>
      <c r="CT69" s="231">
        <v>135.69999999999999</v>
      </c>
      <c r="CU69" s="231">
        <v>93.47</v>
      </c>
      <c r="CV69" s="231">
        <v>30.13</v>
      </c>
      <c r="CW69" s="231">
        <v>113.7</v>
      </c>
      <c r="CX69" s="231">
        <v>14.29</v>
      </c>
      <c r="CY69" s="231">
        <v>196.63</v>
      </c>
      <c r="CZ69" s="231">
        <v>43.28</v>
      </c>
      <c r="DA69" s="231">
        <v>18.54</v>
      </c>
      <c r="DB69" s="231">
        <v>48.95</v>
      </c>
      <c r="DC69" s="231">
        <v>17.329999999999998</v>
      </c>
      <c r="DD69" s="231">
        <v>54.93</v>
      </c>
      <c r="DE69" s="231">
        <v>24.12</v>
      </c>
      <c r="DF69" s="231">
        <v>44.38</v>
      </c>
      <c r="DG69" s="231">
        <v>34.89</v>
      </c>
      <c r="DH69" s="231">
        <v>192.5</v>
      </c>
      <c r="DI69" s="231">
        <v>21.21</v>
      </c>
      <c r="DJ69" s="231">
        <v>20.78</v>
      </c>
      <c r="DK69" s="231">
        <v>26.28</v>
      </c>
      <c r="DL69" s="231">
        <v>57.48</v>
      </c>
      <c r="DM69" s="231">
        <v>79.03</v>
      </c>
      <c r="DN69" s="231">
        <v>14.03</v>
      </c>
      <c r="DO69" s="231">
        <v>51.87</v>
      </c>
      <c r="DP69" s="231">
        <v>37.93</v>
      </c>
      <c r="DQ69" s="231">
        <v>30.45</v>
      </c>
      <c r="DR69" s="231">
        <v>57.21</v>
      </c>
      <c r="DS69" s="231">
        <v>26.38</v>
      </c>
      <c r="DT69" s="231">
        <v>38.96</v>
      </c>
      <c r="DU69" s="231">
        <v>189.65</v>
      </c>
      <c r="DV69" s="231">
        <v>12.62</v>
      </c>
      <c r="DW69" s="231">
        <v>28.77</v>
      </c>
      <c r="DX69" s="231">
        <v>20.55</v>
      </c>
      <c r="DY69" s="231">
        <v>14.35</v>
      </c>
      <c r="DZ69" s="231">
        <v>40.15</v>
      </c>
      <c r="EA69" s="231">
        <v>59.4</v>
      </c>
      <c r="EB69" s="231">
        <v>40.770000000000003</v>
      </c>
      <c r="EC69" s="231">
        <v>23.65</v>
      </c>
      <c r="ED69" s="231">
        <v>17.8</v>
      </c>
      <c r="EE69" s="231">
        <v>36.33</v>
      </c>
      <c r="EF69" s="231">
        <v>44.34</v>
      </c>
      <c r="EG69" s="231">
        <v>43.48</v>
      </c>
      <c r="EH69" s="231">
        <v>19.510000000000002</v>
      </c>
      <c r="EI69" s="231">
        <v>27.45</v>
      </c>
      <c r="EJ69" s="231">
        <v>69.760000000000005</v>
      </c>
      <c r="EK69" s="231">
        <v>9.82</v>
      </c>
      <c r="EL69" s="231">
        <v>48.15</v>
      </c>
      <c r="EM69" s="231">
        <v>100.34</v>
      </c>
      <c r="EN69" s="231">
        <v>11.58</v>
      </c>
      <c r="EO69" s="231">
        <v>102.51</v>
      </c>
      <c r="EP69" s="231">
        <v>49.72</v>
      </c>
      <c r="EQ69" s="231">
        <v>26.34</v>
      </c>
      <c r="ER69" s="231">
        <v>9.1999999999999993</v>
      </c>
      <c r="ES69" s="231">
        <v>86.52</v>
      </c>
      <c r="ET69" s="231">
        <v>138.69999999999999</v>
      </c>
      <c r="EU69" s="231">
        <v>36.159999999999997</v>
      </c>
      <c r="EV69" s="231">
        <v>25.8</v>
      </c>
      <c r="EW69" s="231">
        <v>56.94</v>
      </c>
      <c r="EX69" s="231">
        <v>26.67</v>
      </c>
      <c r="EY69" s="231">
        <v>60.35</v>
      </c>
      <c r="EZ69" s="231">
        <v>31.13</v>
      </c>
      <c r="FA69">
        <v>43</v>
      </c>
      <c r="FB69" s="231">
        <v>50.2</v>
      </c>
      <c r="FC69" s="231">
        <v>57.5</v>
      </c>
      <c r="FD69" s="231">
        <v>30.06</v>
      </c>
      <c r="FE69" s="231">
        <v>33.1</v>
      </c>
      <c r="FF69" s="231">
        <v>35.68</v>
      </c>
      <c r="FG69" s="231">
        <v>11.77</v>
      </c>
      <c r="FH69" s="231">
        <v>17.66</v>
      </c>
      <c r="FI69" s="231">
        <v>18.28</v>
      </c>
      <c r="FJ69" s="231">
        <v>48.53</v>
      </c>
      <c r="FK69" s="231">
        <v>42.89</v>
      </c>
      <c r="FL69" s="231">
        <v>95.3</v>
      </c>
      <c r="FM69" s="231">
        <v>17.14</v>
      </c>
      <c r="FN69" s="231">
        <v>33.549999999999997</v>
      </c>
      <c r="FO69" s="231">
        <v>121</v>
      </c>
      <c r="FP69" s="231">
        <v>42.41</v>
      </c>
      <c r="FQ69" s="231">
        <v>16.579999999999998</v>
      </c>
      <c r="FR69" s="231">
        <v>20</v>
      </c>
      <c r="FS69" s="231">
        <v>18.91</v>
      </c>
      <c r="FT69" s="231">
        <v>43.9</v>
      </c>
      <c r="FU69" s="231">
        <v>36.159999999999997</v>
      </c>
      <c r="FV69" s="231">
        <v>40.46</v>
      </c>
      <c r="FW69" s="231">
        <v>55.89</v>
      </c>
      <c r="FX69" s="231">
        <v>18.73</v>
      </c>
      <c r="FY69" s="231">
        <v>67.36</v>
      </c>
      <c r="FZ69" s="231">
        <v>25.17</v>
      </c>
      <c r="GA69" s="231">
        <v>13.83</v>
      </c>
      <c r="GB69" s="231">
        <v>27.86</v>
      </c>
      <c r="GC69" s="231">
        <v>143.03</v>
      </c>
      <c r="GD69" s="231">
        <v>36.93</v>
      </c>
      <c r="GE69">
        <v>24.58</v>
      </c>
      <c r="GF69" s="231">
        <v>94.43</v>
      </c>
      <c r="GG69" s="231">
        <v>262.77999999999997</v>
      </c>
      <c r="GH69" s="231">
        <v>92.74</v>
      </c>
      <c r="GI69" s="231">
        <v>20.190000000000001</v>
      </c>
      <c r="GJ69" s="231">
        <v>65.599999999999994</v>
      </c>
      <c r="GK69" s="231">
        <v>39.229999999999997</v>
      </c>
      <c r="GL69" s="231">
        <v>18.02</v>
      </c>
      <c r="GM69" s="231">
        <v>40.64</v>
      </c>
      <c r="GN69" s="231">
        <v>22.55</v>
      </c>
      <c r="GO69" s="231">
        <v>29.56</v>
      </c>
      <c r="GP69" s="231">
        <v>19.920000000000002</v>
      </c>
      <c r="GQ69" s="231">
        <v>38.28</v>
      </c>
      <c r="GR69" s="231">
        <v>88.06</v>
      </c>
      <c r="GS69" s="231">
        <v>46.63</v>
      </c>
      <c r="GT69" s="231">
        <v>70.42</v>
      </c>
      <c r="GU69" s="231">
        <v>17.739999999999998</v>
      </c>
      <c r="GV69" s="231">
        <v>50.3</v>
      </c>
      <c r="GW69" s="231">
        <v>51.75</v>
      </c>
      <c r="GX69" s="231">
        <v>38.619999999999997</v>
      </c>
      <c r="GY69" s="231">
        <v>44.55</v>
      </c>
      <c r="GZ69" s="231">
        <v>89.97</v>
      </c>
      <c r="HA69" s="231">
        <v>16.96</v>
      </c>
      <c r="HB69" s="231">
        <v>15.96</v>
      </c>
      <c r="HC69" s="231">
        <v>139.66</v>
      </c>
      <c r="HD69" s="231">
        <v>11.61</v>
      </c>
      <c r="HE69" s="231">
        <v>45.7</v>
      </c>
      <c r="HF69" s="231">
        <v>17.55</v>
      </c>
      <c r="HG69" s="231">
        <v>15.55</v>
      </c>
      <c r="HH69" s="231">
        <v>51.81</v>
      </c>
      <c r="HI69" s="231">
        <v>198.13</v>
      </c>
      <c r="HJ69" s="231">
        <v>137.30000000000001</v>
      </c>
      <c r="HK69" s="231">
        <v>22.1</v>
      </c>
      <c r="HL69" s="231">
        <v>56.38</v>
      </c>
      <c r="HM69" s="231">
        <v>127.8</v>
      </c>
      <c r="HN69" s="231">
        <v>15.79</v>
      </c>
      <c r="HO69" s="231">
        <v>75.86</v>
      </c>
      <c r="HP69" s="231">
        <v>60.19</v>
      </c>
      <c r="HQ69" s="231">
        <v>35.700000000000003</v>
      </c>
      <c r="HR69" s="231">
        <v>16.5</v>
      </c>
      <c r="HS69" s="231">
        <v>11.88</v>
      </c>
      <c r="HT69" s="231">
        <v>107.86</v>
      </c>
      <c r="HU69" s="231">
        <v>39.06</v>
      </c>
      <c r="HV69" s="231">
        <v>120.75</v>
      </c>
      <c r="HW69" s="231">
        <v>44.55</v>
      </c>
      <c r="HX69" s="231">
        <v>49.11</v>
      </c>
      <c r="HY69" s="231">
        <v>124.68</v>
      </c>
      <c r="HZ69" s="231">
        <v>128.91</v>
      </c>
      <c r="IA69" s="231">
        <v>44.48</v>
      </c>
      <c r="IB69" s="231">
        <v>31.7</v>
      </c>
      <c r="IC69" s="231">
        <v>63.55</v>
      </c>
      <c r="ID69" s="231">
        <v>14.54</v>
      </c>
      <c r="IE69" s="231">
        <v>19.149999999999999</v>
      </c>
      <c r="IF69" s="231">
        <v>17.3</v>
      </c>
      <c r="IG69" s="231">
        <v>54.77</v>
      </c>
      <c r="IH69" s="231">
        <v>32.590000000000003</v>
      </c>
      <c r="II69" s="231">
        <v>37.700000000000003</v>
      </c>
      <c r="IJ69" s="231">
        <v>40.619999999999997</v>
      </c>
      <c r="IK69" s="231">
        <v>76.05</v>
      </c>
      <c r="IL69" s="231">
        <v>22.93</v>
      </c>
      <c r="IM69" s="231">
        <v>22.47</v>
      </c>
      <c r="IN69" s="231">
        <v>58.22</v>
      </c>
      <c r="IO69" s="231">
        <v>17.55</v>
      </c>
      <c r="IP69" s="231">
        <v>38.130000000000003</v>
      </c>
      <c r="IQ69" s="231">
        <v>26.62</v>
      </c>
      <c r="IR69" s="231">
        <v>17.489999999999998</v>
      </c>
      <c r="IS69" s="231">
        <v>42.62</v>
      </c>
      <c r="IT69" s="231">
        <v>25.12</v>
      </c>
      <c r="IU69" s="231">
        <v>21.78</v>
      </c>
      <c r="IV69" s="231">
        <v>24.54</v>
      </c>
      <c r="IW69" s="231">
        <v>18.12</v>
      </c>
      <c r="IX69" s="231">
        <v>173.11</v>
      </c>
      <c r="IY69" s="231">
        <v>36.119999999999997</v>
      </c>
      <c r="IZ69" s="231">
        <v>32.06</v>
      </c>
      <c r="JA69" s="231">
        <v>47.16</v>
      </c>
      <c r="JB69" s="231">
        <v>35.549999999999997</v>
      </c>
      <c r="JC69" s="231">
        <v>47.31</v>
      </c>
      <c r="JD69" s="231">
        <v>92.64</v>
      </c>
      <c r="JE69" s="231">
        <v>19.940000000000001</v>
      </c>
      <c r="JF69" s="231">
        <v>28.88</v>
      </c>
      <c r="JG69" s="231">
        <v>35.9</v>
      </c>
      <c r="JH69" s="231">
        <v>32.020000000000003</v>
      </c>
      <c r="JI69" s="231">
        <v>15.95</v>
      </c>
      <c r="JJ69" s="231">
        <v>27.97</v>
      </c>
      <c r="JK69" s="231">
        <v>67.08</v>
      </c>
      <c r="JL69" s="231">
        <v>41.41</v>
      </c>
      <c r="JM69" s="231">
        <v>27.98</v>
      </c>
      <c r="JN69">
        <v>20.63</v>
      </c>
      <c r="JO69" s="231">
        <v>27.42</v>
      </c>
      <c r="JP69" s="231">
        <v>125.25</v>
      </c>
      <c r="JQ69" s="231">
        <v>18.350000000000001</v>
      </c>
      <c r="JR69" s="231">
        <v>100.12</v>
      </c>
      <c r="JS69" s="231">
        <v>25.42</v>
      </c>
      <c r="JT69" s="231">
        <v>21.29</v>
      </c>
      <c r="JU69" s="231">
        <v>44.45</v>
      </c>
      <c r="JV69" s="231">
        <v>44.23</v>
      </c>
      <c r="JW69" s="231">
        <v>92.26</v>
      </c>
      <c r="JX69" s="231">
        <v>27.46</v>
      </c>
      <c r="JY69" s="231">
        <v>29.32</v>
      </c>
      <c r="JZ69" s="231">
        <v>21.28</v>
      </c>
      <c r="KA69" s="231">
        <v>28.64</v>
      </c>
      <c r="KB69" s="231">
        <v>22.76</v>
      </c>
      <c r="KC69" s="231">
        <v>27.62</v>
      </c>
      <c r="KD69" s="231">
        <v>22.56</v>
      </c>
      <c r="KE69" s="231">
        <v>50.59</v>
      </c>
      <c r="KF69" s="231">
        <v>92.61</v>
      </c>
      <c r="KG69" s="231">
        <v>171.19</v>
      </c>
      <c r="KH69" s="231">
        <v>68.55</v>
      </c>
      <c r="KI69" s="231">
        <v>26.11</v>
      </c>
      <c r="KJ69">
        <v>17.489999999999998</v>
      </c>
      <c r="KK69" s="231">
        <v>18.03</v>
      </c>
      <c r="KL69" s="231">
        <v>27.51</v>
      </c>
      <c r="KM69" s="231">
        <v>85.6</v>
      </c>
      <c r="KN69" s="231">
        <v>101.08</v>
      </c>
      <c r="KO69" s="231">
        <v>19.14</v>
      </c>
      <c r="KP69" s="231">
        <v>40.93</v>
      </c>
      <c r="KQ69" s="231">
        <v>35.85</v>
      </c>
      <c r="KR69" s="231">
        <v>36.5</v>
      </c>
      <c r="KS69" s="231">
        <v>25.24</v>
      </c>
      <c r="KT69" s="231">
        <v>90.71</v>
      </c>
      <c r="KU69" s="231">
        <v>27.2</v>
      </c>
      <c r="KV69" s="231">
        <v>127.13</v>
      </c>
      <c r="KW69" s="231">
        <v>41.4</v>
      </c>
      <c r="KX69" s="231">
        <v>80.09</v>
      </c>
      <c r="KY69" s="231">
        <v>109.83</v>
      </c>
      <c r="KZ69" s="231">
        <v>111.63</v>
      </c>
    </row>
    <row r="70" spans="1:312">
      <c r="A70" s="231">
        <v>2019</v>
      </c>
      <c r="B70" s="231">
        <v>7</v>
      </c>
      <c r="C70" s="231">
        <v>150.28</v>
      </c>
      <c r="D70" s="231">
        <v>43</v>
      </c>
      <c r="E70" s="231">
        <v>37.58</v>
      </c>
      <c r="F70" s="231">
        <v>53.15</v>
      </c>
      <c r="G70">
        <v>65.63</v>
      </c>
      <c r="H70" s="231">
        <v>44.36</v>
      </c>
      <c r="I70" s="231">
        <v>106.03</v>
      </c>
      <c r="J70" s="231">
        <v>16.309999999999999</v>
      </c>
      <c r="K70" s="231">
        <v>116.2</v>
      </c>
      <c r="L70" s="231">
        <v>43.86</v>
      </c>
      <c r="M70" s="231">
        <v>51.4</v>
      </c>
      <c r="N70" s="231">
        <v>64.63</v>
      </c>
      <c r="O70" s="231">
        <v>40.450000000000003</v>
      </c>
      <c r="P70" s="231">
        <v>84.94</v>
      </c>
      <c r="Q70" s="231">
        <v>89.66</v>
      </c>
      <c r="R70" s="231">
        <v>26.65</v>
      </c>
      <c r="S70" s="231">
        <v>83.8</v>
      </c>
      <c r="T70" s="231">
        <v>43.99</v>
      </c>
      <c r="U70" s="231">
        <v>74.03</v>
      </c>
      <c r="V70" s="231">
        <v>27.92</v>
      </c>
      <c r="W70" s="231">
        <v>63.53</v>
      </c>
      <c r="X70" s="231">
        <v>53.94</v>
      </c>
      <c r="Y70" s="231">
        <v>47.63</v>
      </c>
      <c r="Z70" s="231">
        <v>43.61</v>
      </c>
      <c r="AA70" s="231">
        <v>29.23</v>
      </c>
      <c r="AB70" s="231">
        <v>100.96</v>
      </c>
      <c r="AC70" s="231">
        <v>49.9</v>
      </c>
      <c r="AD70" s="231">
        <v>29.29</v>
      </c>
      <c r="AE70" s="231">
        <v>52.56</v>
      </c>
      <c r="AF70" s="231">
        <v>46.13</v>
      </c>
      <c r="AG70" s="231">
        <v>51.63</v>
      </c>
      <c r="AH70" s="231">
        <v>74.959999999999994</v>
      </c>
      <c r="AI70" s="231">
        <v>72.400000000000006</v>
      </c>
      <c r="AJ70" s="231">
        <v>87.84</v>
      </c>
      <c r="AK70" s="231">
        <v>43.73</v>
      </c>
      <c r="AL70" s="231">
        <v>81.44</v>
      </c>
      <c r="AM70" s="231">
        <v>65.67</v>
      </c>
      <c r="AN70" s="231">
        <v>47.14</v>
      </c>
      <c r="AO70" s="231">
        <v>60.5</v>
      </c>
      <c r="AP70" s="231">
        <v>50.28</v>
      </c>
      <c r="AQ70" s="231">
        <v>25.3</v>
      </c>
      <c r="AR70" s="231">
        <v>62.03</v>
      </c>
      <c r="AS70" s="231">
        <v>32.44</v>
      </c>
      <c r="AT70" s="231">
        <v>57.35</v>
      </c>
      <c r="AU70" s="231">
        <v>22.12</v>
      </c>
      <c r="AV70" s="231">
        <v>59.38</v>
      </c>
      <c r="AW70" s="231">
        <v>60.13</v>
      </c>
      <c r="AX70" s="231">
        <v>72.069999999999993</v>
      </c>
      <c r="AY70" s="231">
        <v>50.4</v>
      </c>
      <c r="AZ70" s="231">
        <v>50.68</v>
      </c>
      <c r="BA70" s="231">
        <v>49.3</v>
      </c>
      <c r="BB70" s="231">
        <v>39.85</v>
      </c>
      <c r="BC70" s="231">
        <v>100.65</v>
      </c>
      <c r="BD70" s="231">
        <v>40.15</v>
      </c>
      <c r="BE70" s="231">
        <v>105.33</v>
      </c>
      <c r="BF70" s="231">
        <v>51.62</v>
      </c>
      <c r="BG70" s="231">
        <v>51.13</v>
      </c>
      <c r="BH70">
        <v>53.47</v>
      </c>
      <c r="BI70">
        <v>38.39</v>
      </c>
      <c r="BJ70" s="231">
        <v>35.74</v>
      </c>
      <c r="BK70" s="231">
        <v>49.19</v>
      </c>
      <c r="BL70" s="231">
        <v>102.45</v>
      </c>
      <c r="BM70" s="231">
        <v>126.98</v>
      </c>
      <c r="BN70" s="231">
        <v>66.790000000000006</v>
      </c>
      <c r="BO70" s="231">
        <v>26.16</v>
      </c>
      <c r="BP70" s="231">
        <v>40.03</v>
      </c>
      <c r="BQ70">
        <v>51.16</v>
      </c>
      <c r="BR70" s="231">
        <v>63.51</v>
      </c>
      <c r="BS70" s="231">
        <v>51.05</v>
      </c>
      <c r="BT70" s="231">
        <v>54.92</v>
      </c>
      <c r="BU70" s="231">
        <v>29.87</v>
      </c>
      <c r="BV70" s="231">
        <v>89.24</v>
      </c>
      <c r="BW70" s="231">
        <v>90.87</v>
      </c>
      <c r="BX70" s="231">
        <v>123.3</v>
      </c>
      <c r="BY70" s="231">
        <v>66.38</v>
      </c>
      <c r="BZ70" s="231">
        <v>23.34</v>
      </c>
      <c r="CA70" s="231">
        <v>143.79</v>
      </c>
      <c r="CB70" s="231">
        <v>45.05</v>
      </c>
      <c r="CC70" s="231">
        <v>27.55</v>
      </c>
      <c r="CD70" s="231">
        <v>47.42</v>
      </c>
      <c r="CE70" s="231">
        <v>48.31</v>
      </c>
      <c r="CF70" s="231">
        <v>73.209999999999994</v>
      </c>
      <c r="CG70" s="231">
        <v>43.82</v>
      </c>
      <c r="CH70" s="231">
        <v>50.39</v>
      </c>
      <c r="CI70" s="231">
        <v>69.760000000000005</v>
      </c>
      <c r="CJ70" s="231">
        <v>54.21</v>
      </c>
      <c r="CK70" s="231">
        <v>53.48</v>
      </c>
      <c r="CL70" s="231">
        <v>64.03</v>
      </c>
      <c r="CM70" s="231">
        <v>79.23</v>
      </c>
      <c r="CN70" s="231">
        <v>43.95</v>
      </c>
      <c r="CO70" s="231">
        <v>23.57</v>
      </c>
      <c r="CP70" s="231">
        <v>41.52</v>
      </c>
      <c r="CQ70" s="231">
        <v>34.26</v>
      </c>
      <c r="CR70" s="231">
        <v>32.950000000000003</v>
      </c>
      <c r="CS70" s="231">
        <v>44.17</v>
      </c>
      <c r="CT70" s="231">
        <v>92</v>
      </c>
      <c r="CU70" s="231">
        <v>74.150000000000006</v>
      </c>
      <c r="CV70" s="231">
        <v>49.79</v>
      </c>
      <c r="CW70" s="231">
        <v>84.38</v>
      </c>
      <c r="CX70" s="231">
        <v>30.95</v>
      </c>
      <c r="CY70" s="231">
        <v>139.9</v>
      </c>
      <c r="CZ70" s="231">
        <v>42.26</v>
      </c>
      <c r="DA70" s="231">
        <v>34.159999999999997</v>
      </c>
      <c r="DB70" s="231">
        <v>58.37</v>
      </c>
      <c r="DC70" s="231">
        <v>30.8</v>
      </c>
      <c r="DD70" s="231">
        <v>39.56</v>
      </c>
      <c r="DE70" s="231">
        <v>49.18</v>
      </c>
      <c r="DF70" s="231">
        <v>40.07</v>
      </c>
      <c r="DG70" s="231">
        <v>41.51</v>
      </c>
      <c r="DH70" s="231">
        <v>128.44999999999999</v>
      </c>
      <c r="DI70" s="231">
        <v>54.33</v>
      </c>
      <c r="DJ70" s="231">
        <v>32.24</v>
      </c>
      <c r="DK70" s="231">
        <v>61.62</v>
      </c>
      <c r="DL70" s="231">
        <v>74.510000000000005</v>
      </c>
      <c r="DM70" s="231">
        <v>77.62</v>
      </c>
      <c r="DN70" s="231">
        <v>28.8</v>
      </c>
      <c r="DO70" s="231">
        <v>45.53</v>
      </c>
      <c r="DP70" s="231">
        <v>49.67</v>
      </c>
      <c r="DQ70" s="231">
        <v>29.67</v>
      </c>
      <c r="DR70" s="231">
        <v>32.369999999999997</v>
      </c>
      <c r="DS70" s="231">
        <v>47.42</v>
      </c>
      <c r="DT70" s="231">
        <v>28.7</v>
      </c>
      <c r="DU70" s="231">
        <v>117.4</v>
      </c>
      <c r="DV70" s="231">
        <v>20.11</v>
      </c>
      <c r="DW70" s="231">
        <v>49.7</v>
      </c>
      <c r="DX70" s="231">
        <v>29.74</v>
      </c>
      <c r="DY70" s="231">
        <v>20.78</v>
      </c>
      <c r="DZ70" s="231">
        <v>48.05</v>
      </c>
      <c r="EA70" s="231">
        <v>70.400000000000006</v>
      </c>
      <c r="EB70" s="231">
        <v>36.33</v>
      </c>
      <c r="EC70" s="231">
        <v>51.41</v>
      </c>
      <c r="ED70" s="231">
        <v>46.27</v>
      </c>
      <c r="EE70" s="231">
        <v>33.950000000000003</v>
      </c>
      <c r="EF70" s="231">
        <v>32.86</v>
      </c>
      <c r="EG70" s="231">
        <v>56.96</v>
      </c>
      <c r="EH70" s="231">
        <v>42.01</v>
      </c>
      <c r="EI70" s="231">
        <v>50.61</v>
      </c>
      <c r="EJ70" s="231">
        <v>76.7</v>
      </c>
      <c r="EK70" s="231">
        <v>16.43</v>
      </c>
      <c r="EL70" s="231">
        <v>66.03</v>
      </c>
      <c r="EM70" s="231">
        <v>76.150000000000006</v>
      </c>
      <c r="EN70" s="231">
        <v>19.39</v>
      </c>
      <c r="EO70" s="231">
        <v>83.7</v>
      </c>
      <c r="EP70" s="231">
        <v>28.85</v>
      </c>
      <c r="EQ70" s="231">
        <v>54.67</v>
      </c>
      <c r="ER70" s="231">
        <v>16.03</v>
      </c>
      <c r="ES70" s="231">
        <v>84.36</v>
      </c>
      <c r="ET70" s="231">
        <v>109.24</v>
      </c>
      <c r="EU70" s="231">
        <v>36.299999999999997</v>
      </c>
      <c r="EV70" s="231">
        <v>47.84</v>
      </c>
      <c r="EW70" s="231">
        <v>35.9</v>
      </c>
      <c r="EX70" s="231">
        <v>46.94</v>
      </c>
      <c r="EY70" s="231">
        <v>61.96</v>
      </c>
      <c r="EZ70" s="231">
        <v>44.37</v>
      </c>
      <c r="FA70">
        <v>60.6</v>
      </c>
      <c r="FB70" s="231">
        <v>32.74</v>
      </c>
      <c r="FC70" s="231">
        <v>58.05</v>
      </c>
      <c r="FD70" s="231">
        <v>63.57</v>
      </c>
      <c r="FE70" s="231">
        <v>28.75</v>
      </c>
      <c r="FF70" s="231">
        <v>31.75</v>
      </c>
      <c r="FG70" s="231">
        <v>31.26</v>
      </c>
      <c r="FH70" s="231">
        <v>28.03</v>
      </c>
      <c r="FI70" s="231">
        <v>45.05</v>
      </c>
      <c r="FJ70" s="231">
        <v>58.82</v>
      </c>
      <c r="FK70" s="231">
        <v>63.06</v>
      </c>
      <c r="FL70" s="231">
        <v>72.7</v>
      </c>
      <c r="FM70" s="231">
        <v>43.88</v>
      </c>
      <c r="FN70" s="231">
        <v>66.13</v>
      </c>
      <c r="FO70" s="231">
        <v>101.75</v>
      </c>
      <c r="FP70" s="231">
        <v>39.25</v>
      </c>
      <c r="FQ70" s="231">
        <v>41.65</v>
      </c>
      <c r="FR70" s="231">
        <v>50.91</v>
      </c>
      <c r="FS70" s="231">
        <v>44.93</v>
      </c>
      <c r="FT70" s="231">
        <v>57.18</v>
      </c>
      <c r="FU70" s="231">
        <v>69.55</v>
      </c>
      <c r="FV70" s="231">
        <v>29.96</v>
      </c>
      <c r="FW70" s="231">
        <v>79.790000000000006</v>
      </c>
      <c r="FX70" s="231">
        <v>38.630000000000003</v>
      </c>
      <c r="FY70" s="231">
        <v>67.48</v>
      </c>
      <c r="FZ70" s="231">
        <v>50.22</v>
      </c>
      <c r="GA70" s="231">
        <v>38.479999999999997</v>
      </c>
      <c r="GB70" s="231">
        <v>46.67</v>
      </c>
      <c r="GC70" s="231">
        <v>116.13</v>
      </c>
      <c r="GD70" s="231">
        <v>31.35</v>
      </c>
      <c r="GE70">
        <v>38.15</v>
      </c>
      <c r="GF70" s="231">
        <v>82.55</v>
      </c>
      <c r="GG70" s="231">
        <v>149.5</v>
      </c>
      <c r="GH70" s="231">
        <v>88.13</v>
      </c>
      <c r="GI70" s="231">
        <v>35.15</v>
      </c>
      <c r="GJ70" s="231">
        <v>74.790000000000006</v>
      </c>
      <c r="GK70" s="231">
        <v>68.72</v>
      </c>
      <c r="GL70" s="231">
        <v>46.71</v>
      </c>
      <c r="GM70" s="231">
        <v>64.8</v>
      </c>
      <c r="GN70" s="231">
        <v>55.65</v>
      </c>
      <c r="GO70" s="231">
        <v>28.1</v>
      </c>
      <c r="GP70" s="231">
        <v>30.55</v>
      </c>
      <c r="GQ70" s="231">
        <v>46.69</v>
      </c>
      <c r="GR70" s="231">
        <v>87.92</v>
      </c>
      <c r="GS70" s="231">
        <v>65.819999999999993</v>
      </c>
      <c r="GT70" s="231">
        <v>41.25</v>
      </c>
      <c r="GU70" s="231">
        <v>24.18</v>
      </c>
      <c r="GV70" s="231">
        <v>67.41</v>
      </c>
      <c r="GW70" s="231">
        <v>32.25</v>
      </c>
      <c r="GX70" s="231">
        <v>48.23</v>
      </c>
      <c r="GY70" s="231">
        <v>63.16</v>
      </c>
      <c r="GZ70" s="231">
        <v>83.6</v>
      </c>
      <c r="HA70" s="231">
        <v>47.66</v>
      </c>
      <c r="HB70" s="231">
        <v>43.19</v>
      </c>
      <c r="HC70" s="231">
        <v>95.45</v>
      </c>
      <c r="HD70" s="231">
        <v>19.71</v>
      </c>
      <c r="HE70" s="231">
        <v>30.25</v>
      </c>
      <c r="HF70" s="231">
        <v>44.73</v>
      </c>
      <c r="HG70" s="231">
        <v>42.52</v>
      </c>
      <c r="HH70" s="231">
        <v>53.57</v>
      </c>
      <c r="HI70" s="231">
        <v>165.29</v>
      </c>
      <c r="HJ70" s="231">
        <v>96.59</v>
      </c>
      <c r="HK70" s="231">
        <v>51.89</v>
      </c>
      <c r="HL70" s="231">
        <v>25.36</v>
      </c>
      <c r="HM70" s="231">
        <v>94.39</v>
      </c>
      <c r="HN70" s="231">
        <v>43.53</v>
      </c>
      <c r="HO70" s="231">
        <v>76.989999999999995</v>
      </c>
      <c r="HP70" s="231">
        <v>53.47</v>
      </c>
      <c r="HQ70" s="231">
        <v>60.17</v>
      </c>
      <c r="HR70" s="231">
        <v>26</v>
      </c>
      <c r="HS70" s="231">
        <v>19.29</v>
      </c>
      <c r="HT70" s="231">
        <v>101.07</v>
      </c>
      <c r="HU70" s="231">
        <v>53.38</v>
      </c>
      <c r="HV70" s="231">
        <v>98.62</v>
      </c>
      <c r="HW70" s="231">
        <v>33.79</v>
      </c>
      <c r="HX70" s="231">
        <v>36.47</v>
      </c>
      <c r="HY70" s="231">
        <v>112.79</v>
      </c>
      <c r="HZ70" s="231">
        <v>112.87</v>
      </c>
      <c r="IA70" s="231">
        <v>65.87</v>
      </c>
      <c r="IB70" s="231">
        <v>63.52</v>
      </c>
      <c r="IC70" s="231">
        <v>74.08</v>
      </c>
      <c r="ID70" s="231">
        <v>43.78</v>
      </c>
      <c r="IE70" s="231">
        <v>48.9</v>
      </c>
      <c r="IF70" s="231">
        <v>31.43</v>
      </c>
      <c r="IG70" s="231">
        <v>32.81</v>
      </c>
      <c r="IH70" s="231">
        <v>43.7</v>
      </c>
      <c r="II70" s="231">
        <v>53.1</v>
      </c>
      <c r="IJ70" s="231">
        <v>68.680000000000007</v>
      </c>
      <c r="IK70" s="231">
        <v>77.11</v>
      </c>
      <c r="IL70" s="231">
        <v>43.37</v>
      </c>
      <c r="IM70" s="231">
        <v>30.65</v>
      </c>
      <c r="IN70" s="231">
        <v>53.29</v>
      </c>
      <c r="IO70" s="231">
        <v>32.200000000000003</v>
      </c>
      <c r="IP70" s="231">
        <v>56.44</v>
      </c>
      <c r="IQ70" s="231">
        <v>54.66</v>
      </c>
      <c r="IR70" s="231">
        <v>20.56</v>
      </c>
      <c r="IS70" s="231">
        <v>32.39</v>
      </c>
      <c r="IT70" s="231">
        <v>49.8</v>
      </c>
      <c r="IU70" s="231">
        <v>51.48</v>
      </c>
      <c r="IV70" s="231">
        <v>49.12</v>
      </c>
      <c r="IW70" s="231">
        <v>49.68</v>
      </c>
      <c r="IX70" s="231">
        <v>149.4</v>
      </c>
      <c r="IY70" s="231">
        <v>65.14</v>
      </c>
      <c r="IZ70" s="231">
        <v>40.68</v>
      </c>
      <c r="JA70" s="231">
        <v>29.86</v>
      </c>
      <c r="JB70" s="231">
        <v>45.5</v>
      </c>
      <c r="JC70" s="231">
        <v>62.48</v>
      </c>
      <c r="JD70" s="231">
        <v>74.37</v>
      </c>
      <c r="JE70" s="231">
        <v>53.48</v>
      </c>
      <c r="JF70" s="231">
        <v>62.1</v>
      </c>
      <c r="JG70" s="231">
        <v>43.02</v>
      </c>
      <c r="JH70" s="231">
        <v>54.23</v>
      </c>
      <c r="JI70" s="231">
        <v>42.17</v>
      </c>
      <c r="JJ70" s="231">
        <v>65.67</v>
      </c>
      <c r="JK70" s="231">
        <v>75.55</v>
      </c>
      <c r="JL70" s="231">
        <v>43.46</v>
      </c>
      <c r="JM70" s="231">
        <v>30.86</v>
      </c>
      <c r="JN70">
        <v>49.52</v>
      </c>
      <c r="JO70" s="231">
        <v>64.25</v>
      </c>
      <c r="JP70" s="231">
        <v>94.33</v>
      </c>
      <c r="JQ70" s="231">
        <v>54.31</v>
      </c>
      <c r="JR70" s="231">
        <v>89.95</v>
      </c>
      <c r="JS70" s="231">
        <v>46.99</v>
      </c>
      <c r="JT70" s="231">
        <v>51.88</v>
      </c>
      <c r="JU70" s="231">
        <v>43.6</v>
      </c>
      <c r="JV70" s="231">
        <v>32.450000000000003</v>
      </c>
      <c r="JW70" s="231">
        <v>82.36</v>
      </c>
      <c r="JX70" s="231">
        <v>48</v>
      </c>
      <c r="JY70" s="231">
        <v>56.53</v>
      </c>
      <c r="JZ70" s="231">
        <v>38.56</v>
      </c>
      <c r="KA70" s="231">
        <v>53.5</v>
      </c>
      <c r="KB70" s="231">
        <v>51.27</v>
      </c>
      <c r="KC70" s="231">
        <v>31.12</v>
      </c>
      <c r="KD70" s="231">
        <v>55.03</v>
      </c>
      <c r="KE70" s="231">
        <v>35.229999999999997</v>
      </c>
      <c r="KF70" s="231">
        <v>88.31</v>
      </c>
      <c r="KG70" s="231">
        <v>135.88</v>
      </c>
      <c r="KH70" s="231">
        <v>50.37</v>
      </c>
      <c r="KI70" s="231">
        <v>64.709999999999994</v>
      </c>
      <c r="KJ70">
        <v>26.74</v>
      </c>
      <c r="KK70" s="231">
        <v>51.19</v>
      </c>
      <c r="KL70" s="231">
        <v>55.01</v>
      </c>
      <c r="KM70" s="231">
        <v>82.48</v>
      </c>
      <c r="KN70" s="231">
        <v>92.72</v>
      </c>
      <c r="KO70" s="231">
        <v>26.57</v>
      </c>
      <c r="KP70" s="231">
        <v>29.15</v>
      </c>
      <c r="KQ70" s="231">
        <v>47</v>
      </c>
      <c r="KR70" s="231">
        <v>47.36</v>
      </c>
      <c r="KS70" s="231">
        <v>39.25</v>
      </c>
      <c r="KT70" s="231">
        <v>78.510000000000005</v>
      </c>
      <c r="KU70" s="231">
        <v>61.01</v>
      </c>
      <c r="KV70" s="231">
        <v>102.5</v>
      </c>
      <c r="KW70" s="231">
        <v>72.209999999999994</v>
      </c>
      <c r="KX70" s="231">
        <v>66.27</v>
      </c>
      <c r="KY70" s="231">
        <v>89.06</v>
      </c>
      <c r="KZ70" s="231">
        <v>98.06</v>
      </c>
    </row>
    <row r="71" spans="1:312">
      <c r="A71" s="231">
        <v>2019</v>
      </c>
      <c r="B71" s="231">
        <v>8</v>
      </c>
      <c r="C71" s="231">
        <v>164.42</v>
      </c>
      <c r="D71" s="231">
        <v>7.25</v>
      </c>
      <c r="E71" s="231">
        <v>34.700000000000003</v>
      </c>
      <c r="F71" s="231">
        <v>45.44</v>
      </c>
      <c r="G71">
        <v>51.17</v>
      </c>
      <c r="H71" s="231">
        <v>18.53</v>
      </c>
      <c r="I71" s="231">
        <v>130.97999999999999</v>
      </c>
      <c r="J71" s="231">
        <v>5.52</v>
      </c>
      <c r="K71" s="231">
        <v>126.85</v>
      </c>
      <c r="L71" s="231">
        <v>34.880000000000003</v>
      </c>
      <c r="M71" s="231">
        <v>31.37</v>
      </c>
      <c r="N71" s="231">
        <v>40.729999999999997</v>
      </c>
      <c r="O71" s="231">
        <v>36.51</v>
      </c>
      <c r="P71" s="231">
        <v>56</v>
      </c>
      <c r="Q71" s="231">
        <v>88.12</v>
      </c>
      <c r="R71" s="231">
        <v>12.64</v>
      </c>
      <c r="S71" s="231">
        <v>89.15</v>
      </c>
      <c r="T71" s="231">
        <v>43.05</v>
      </c>
      <c r="U71" s="231">
        <v>53.18</v>
      </c>
      <c r="V71" s="231">
        <v>5.63</v>
      </c>
      <c r="W71" s="231">
        <v>48.72</v>
      </c>
      <c r="X71" s="231">
        <v>53.03</v>
      </c>
      <c r="Y71" s="231">
        <v>10.199999999999999</v>
      </c>
      <c r="Z71" s="231">
        <v>29.93</v>
      </c>
      <c r="AA71" s="231">
        <v>15.62</v>
      </c>
      <c r="AB71" s="231">
        <v>87.34</v>
      </c>
      <c r="AC71" s="231">
        <v>11.9</v>
      </c>
      <c r="AD71" s="231">
        <v>11.43</v>
      </c>
      <c r="AE71" s="231">
        <v>43.37</v>
      </c>
      <c r="AF71" s="231">
        <v>9.5299999999999994</v>
      </c>
      <c r="AG71" s="231">
        <v>34.68</v>
      </c>
      <c r="AH71" s="231">
        <v>49.89</v>
      </c>
      <c r="AI71" s="231">
        <v>64.34</v>
      </c>
      <c r="AJ71" s="231">
        <v>95.74</v>
      </c>
      <c r="AK71" s="231">
        <v>38.42</v>
      </c>
      <c r="AL71" s="231">
        <v>65.790000000000006</v>
      </c>
      <c r="AM71" s="231">
        <v>49.93</v>
      </c>
      <c r="AN71" s="231">
        <v>39.299999999999997</v>
      </c>
      <c r="AO71" s="231">
        <v>19.7</v>
      </c>
      <c r="AP71" s="231">
        <v>17.3</v>
      </c>
      <c r="AQ71" s="231">
        <v>13.59</v>
      </c>
      <c r="AR71" s="231">
        <v>41.08</v>
      </c>
      <c r="AS71" s="231">
        <v>7.81</v>
      </c>
      <c r="AT71" s="231">
        <v>46.41</v>
      </c>
      <c r="AU71" s="231">
        <v>3.44</v>
      </c>
      <c r="AV71" s="231">
        <v>41.15</v>
      </c>
      <c r="AW71" s="231">
        <v>52.23</v>
      </c>
      <c r="AX71" s="231">
        <v>39.06</v>
      </c>
      <c r="AY71" s="231">
        <v>21.87</v>
      </c>
      <c r="AZ71" s="231">
        <v>31.91</v>
      </c>
      <c r="BA71" s="231">
        <v>21.09</v>
      </c>
      <c r="BB71" s="231">
        <v>33.24</v>
      </c>
      <c r="BC71" s="231">
        <v>103.9</v>
      </c>
      <c r="BD71" s="231">
        <v>36.65</v>
      </c>
      <c r="BE71" s="231">
        <v>105.43</v>
      </c>
      <c r="BF71" s="231">
        <v>49</v>
      </c>
      <c r="BG71" s="231">
        <v>19.11</v>
      </c>
      <c r="BH71">
        <v>51.03</v>
      </c>
      <c r="BI71">
        <v>32.01</v>
      </c>
      <c r="BJ71" s="231">
        <v>29.34</v>
      </c>
      <c r="BK71" s="231">
        <v>10.73</v>
      </c>
      <c r="BL71" s="231">
        <v>121.02</v>
      </c>
      <c r="BM71" s="231">
        <v>150.25</v>
      </c>
      <c r="BN71" s="231">
        <v>32.82</v>
      </c>
      <c r="BO71" s="231">
        <v>10.99</v>
      </c>
      <c r="BP71" s="231">
        <v>26.13</v>
      </c>
      <c r="BQ71">
        <v>39.29</v>
      </c>
      <c r="BR71" s="231">
        <v>57.61</v>
      </c>
      <c r="BS71" s="231">
        <v>27.13</v>
      </c>
      <c r="BT71" s="231">
        <v>26.17</v>
      </c>
      <c r="BU71" s="231">
        <v>9.06</v>
      </c>
      <c r="BV71" s="231">
        <v>78.680000000000007</v>
      </c>
      <c r="BW71" s="231">
        <v>100.92</v>
      </c>
      <c r="BX71" s="231">
        <v>119.68</v>
      </c>
      <c r="BY71" s="231">
        <v>43.65</v>
      </c>
      <c r="BZ71" s="231">
        <v>8.48</v>
      </c>
      <c r="CA71" s="231">
        <v>165.65</v>
      </c>
      <c r="CB71" s="231">
        <v>11.72</v>
      </c>
      <c r="CC71" s="231">
        <v>15.04</v>
      </c>
      <c r="CD71" s="231">
        <v>39.85</v>
      </c>
      <c r="CE71" s="231">
        <v>25.63</v>
      </c>
      <c r="CF71" s="231">
        <v>50.39</v>
      </c>
      <c r="CG71" s="231">
        <v>27.31</v>
      </c>
      <c r="CH71" s="231">
        <v>15.44</v>
      </c>
      <c r="CI71" s="231">
        <v>41.06</v>
      </c>
      <c r="CJ71" s="231">
        <v>31.21</v>
      </c>
      <c r="CK71" s="231">
        <v>46.4</v>
      </c>
      <c r="CL71" s="231">
        <v>54.44</v>
      </c>
      <c r="CM71" s="231">
        <v>54.6</v>
      </c>
      <c r="CN71" s="231">
        <v>28.89</v>
      </c>
      <c r="CO71" s="231">
        <v>7.67</v>
      </c>
      <c r="CP71" s="231">
        <v>23.73</v>
      </c>
      <c r="CQ71" s="231">
        <v>20.16</v>
      </c>
      <c r="CR71" s="231">
        <v>20.81</v>
      </c>
      <c r="CS71" s="231">
        <v>8.1</v>
      </c>
      <c r="CT71" s="231">
        <v>109.85</v>
      </c>
      <c r="CU71" s="231">
        <v>70.040000000000006</v>
      </c>
      <c r="CV71" s="231">
        <v>39.01</v>
      </c>
      <c r="CW71" s="231">
        <v>98.2</v>
      </c>
      <c r="CX71" s="231">
        <v>11.89</v>
      </c>
      <c r="CY71" s="231">
        <v>160.72999999999999</v>
      </c>
      <c r="CZ71" s="231">
        <v>18.53</v>
      </c>
      <c r="DA71" s="231">
        <v>18.82</v>
      </c>
      <c r="DB71" s="231">
        <v>39.75</v>
      </c>
      <c r="DC71" s="231">
        <v>10.199999999999999</v>
      </c>
      <c r="DD71" s="231">
        <v>23.9</v>
      </c>
      <c r="DE71" s="231">
        <v>20.89</v>
      </c>
      <c r="DF71" s="231">
        <v>35.159999999999997</v>
      </c>
      <c r="DG71" s="231">
        <v>35.68</v>
      </c>
      <c r="DH71" s="231">
        <v>152.52000000000001</v>
      </c>
      <c r="DI71" s="231">
        <v>33.770000000000003</v>
      </c>
      <c r="DJ71" s="231">
        <v>19.809999999999999</v>
      </c>
      <c r="DK71" s="231">
        <v>22.29</v>
      </c>
      <c r="DL71" s="231">
        <v>63.54</v>
      </c>
      <c r="DM71" s="231">
        <v>52.32</v>
      </c>
      <c r="DN71" s="231">
        <v>16.5</v>
      </c>
      <c r="DO71" s="231">
        <v>23.9</v>
      </c>
      <c r="DP71" s="231">
        <v>26.89</v>
      </c>
      <c r="DQ71" s="231">
        <v>14.1</v>
      </c>
      <c r="DR71" s="231">
        <v>9.51</v>
      </c>
      <c r="DS71" s="231">
        <v>16.82</v>
      </c>
      <c r="DT71" s="231">
        <v>17.809999999999999</v>
      </c>
      <c r="DU71" s="231">
        <v>143.77000000000001</v>
      </c>
      <c r="DV71" s="231">
        <v>7.42</v>
      </c>
      <c r="DW71" s="231">
        <v>21.63</v>
      </c>
      <c r="DX71" s="231">
        <v>15.65</v>
      </c>
      <c r="DY71" s="231">
        <v>5.34</v>
      </c>
      <c r="DZ71" s="231">
        <v>33.65</v>
      </c>
      <c r="EA71" s="231">
        <v>62.29</v>
      </c>
      <c r="EB71" s="231">
        <v>31.53</v>
      </c>
      <c r="EC71" s="231">
        <v>42.63</v>
      </c>
      <c r="ED71" s="231">
        <v>9.5</v>
      </c>
      <c r="EE71" s="231">
        <v>22.8</v>
      </c>
      <c r="EF71" s="231">
        <v>29.08</v>
      </c>
      <c r="EG71" s="231">
        <v>41.07</v>
      </c>
      <c r="EH71" s="231">
        <v>13.84</v>
      </c>
      <c r="EI71" s="231">
        <v>46.76</v>
      </c>
      <c r="EJ71" s="231">
        <v>57.76</v>
      </c>
      <c r="EK71" s="231">
        <v>5.48</v>
      </c>
      <c r="EL71" s="231">
        <v>52.79</v>
      </c>
      <c r="EM71" s="231">
        <v>70.95</v>
      </c>
      <c r="EN71" s="231">
        <v>7.89</v>
      </c>
      <c r="EO71" s="231">
        <v>87.6</v>
      </c>
      <c r="EP71" s="231">
        <v>10.3</v>
      </c>
      <c r="EQ71" s="231">
        <v>35.08</v>
      </c>
      <c r="ER71" s="231">
        <v>4.88</v>
      </c>
      <c r="ES71" s="231">
        <v>78.67</v>
      </c>
      <c r="ET71" s="231">
        <v>117.58</v>
      </c>
      <c r="EU71" s="231">
        <v>17.34</v>
      </c>
      <c r="EV71" s="231">
        <v>35.6</v>
      </c>
      <c r="EW71" s="231">
        <v>27.27</v>
      </c>
      <c r="EX71" s="231">
        <v>22.8</v>
      </c>
      <c r="EY71" s="231">
        <v>50.14</v>
      </c>
      <c r="EZ71" s="231">
        <v>17.57</v>
      </c>
      <c r="FA71">
        <v>53.49</v>
      </c>
      <c r="FB71" s="231">
        <v>25.99</v>
      </c>
      <c r="FC71" s="231">
        <v>51.53</v>
      </c>
      <c r="FD71" s="231">
        <v>23.15</v>
      </c>
      <c r="FE71" s="231">
        <v>15.77</v>
      </c>
      <c r="FF71" s="231">
        <v>21.77</v>
      </c>
      <c r="FG71" s="231">
        <v>11.65</v>
      </c>
      <c r="FH71" s="231">
        <v>8.33</v>
      </c>
      <c r="FI71" s="231">
        <v>8.7799999999999994</v>
      </c>
      <c r="FJ71" s="231">
        <v>43.36</v>
      </c>
      <c r="FK71" s="231">
        <v>42.05</v>
      </c>
      <c r="FL71" s="231">
        <v>62.15</v>
      </c>
      <c r="FM71" s="231">
        <v>10.9</v>
      </c>
      <c r="FN71" s="231">
        <v>26.38</v>
      </c>
      <c r="FO71" s="231">
        <v>108.44</v>
      </c>
      <c r="FP71" s="231">
        <v>34.31</v>
      </c>
      <c r="FQ71" s="231">
        <v>27.72</v>
      </c>
      <c r="FR71" s="231">
        <v>16.11</v>
      </c>
      <c r="FS71" s="231">
        <v>9.98</v>
      </c>
      <c r="FT71" s="231">
        <v>16.329999999999998</v>
      </c>
      <c r="FU71" s="231">
        <v>57.29</v>
      </c>
      <c r="FV71" s="231">
        <v>22.5</v>
      </c>
      <c r="FW71" s="231">
        <v>52.13</v>
      </c>
      <c r="FX71" s="231">
        <v>29.39</v>
      </c>
      <c r="FY71" s="231">
        <v>57.54</v>
      </c>
      <c r="FZ71" s="231">
        <v>37.119999999999997</v>
      </c>
      <c r="GA71" s="231">
        <v>13.25</v>
      </c>
      <c r="GB71" s="231">
        <v>7.11</v>
      </c>
      <c r="GC71" s="231">
        <v>130.5</v>
      </c>
      <c r="GD71" s="231">
        <v>22.26</v>
      </c>
      <c r="GE71">
        <v>27.41</v>
      </c>
      <c r="GF71" s="231">
        <v>75.180000000000007</v>
      </c>
      <c r="GG71" s="231">
        <v>158.54</v>
      </c>
      <c r="GH71" s="231">
        <v>81.650000000000006</v>
      </c>
      <c r="GI71" s="231">
        <v>15.78</v>
      </c>
      <c r="GJ71" s="231">
        <v>62.2</v>
      </c>
      <c r="GK71" s="231">
        <v>38.53</v>
      </c>
      <c r="GL71" s="231">
        <v>11.15</v>
      </c>
      <c r="GM71" s="231">
        <v>37.31</v>
      </c>
      <c r="GN71" s="231">
        <v>16.7</v>
      </c>
      <c r="GO71" s="231">
        <v>6.73</v>
      </c>
      <c r="GP71" s="231">
        <v>16.43</v>
      </c>
      <c r="GQ71" s="231">
        <v>31.45</v>
      </c>
      <c r="GR71" s="231">
        <v>72.88</v>
      </c>
      <c r="GS71" s="231">
        <v>44.48</v>
      </c>
      <c r="GT71" s="231">
        <v>22.24</v>
      </c>
      <c r="GU71" s="231">
        <v>11.33</v>
      </c>
      <c r="GV71" s="231">
        <v>29.37</v>
      </c>
      <c r="GW71" s="231">
        <v>9.59</v>
      </c>
      <c r="GX71" s="231">
        <v>35.15</v>
      </c>
      <c r="GY71" s="231">
        <v>48.68</v>
      </c>
      <c r="GZ71" s="231">
        <v>72.28</v>
      </c>
      <c r="HA71" s="231">
        <v>10.49</v>
      </c>
      <c r="HB71" s="231">
        <v>7.62</v>
      </c>
      <c r="HC71" s="231">
        <v>122.05</v>
      </c>
      <c r="HD71" s="231">
        <v>8.27</v>
      </c>
      <c r="HE71" s="231">
        <v>19.47</v>
      </c>
      <c r="HF71" s="231">
        <v>9.2899999999999991</v>
      </c>
      <c r="HG71" s="231">
        <v>7.2</v>
      </c>
      <c r="HH71" s="231">
        <v>40.17</v>
      </c>
      <c r="HI71" s="231">
        <v>149.08000000000001</v>
      </c>
      <c r="HJ71" s="231">
        <v>109.56</v>
      </c>
      <c r="HK71" s="231">
        <v>15.97</v>
      </c>
      <c r="HL71" s="231">
        <v>11.15</v>
      </c>
      <c r="HM71" s="231">
        <v>91.3</v>
      </c>
      <c r="HN71" s="231">
        <v>7.83</v>
      </c>
      <c r="HO71" s="231">
        <v>45.71</v>
      </c>
      <c r="HP71" s="231">
        <v>43.87</v>
      </c>
      <c r="HQ71" s="231">
        <v>32.28</v>
      </c>
      <c r="HR71" s="231">
        <v>12.23</v>
      </c>
      <c r="HS71" s="231">
        <v>9.06</v>
      </c>
      <c r="HT71" s="231">
        <v>92.38</v>
      </c>
      <c r="HU71" s="231">
        <v>51.6</v>
      </c>
      <c r="HV71" s="231">
        <v>87.64</v>
      </c>
      <c r="HW71" s="231">
        <v>23.56</v>
      </c>
      <c r="HX71" s="231">
        <v>33.92</v>
      </c>
      <c r="HY71" s="231">
        <v>115.41</v>
      </c>
      <c r="HZ71" s="231">
        <v>107.15</v>
      </c>
      <c r="IA71" s="231">
        <v>47.15</v>
      </c>
      <c r="IB71" s="231">
        <v>53.73</v>
      </c>
      <c r="IC71" s="231">
        <v>42.62</v>
      </c>
      <c r="ID71" s="231">
        <v>9.61</v>
      </c>
      <c r="IE71" s="231">
        <v>13.72</v>
      </c>
      <c r="IF71" s="231">
        <v>11.96</v>
      </c>
      <c r="IG71" s="231">
        <v>19.07</v>
      </c>
      <c r="IH71" s="231">
        <v>27.94</v>
      </c>
      <c r="II71" s="231">
        <v>39.619999999999997</v>
      </c>
      <c r="IJ71" s="231">
        <v>36.79</v>
      </c>
      <c r="IK71" s="231">
        <v>52.09</v>
      </c>
      <c r="IL71" s="231">
        <v>37.99</v>
      </c>
      <c r="IM71" s="231">
        <v>15.4</v>
      </c>
      <c r="IN71" s="231">
        <v>44.34</v>
      </c>
      <c r="IO71" s="231">
        <v>16.59</v>
      </c>
      <c r="IP71" s="231">
        <v>54.35</v>
      </c>
      <c r="IQ71" s="231">
        <v>38.46</v>
      </c>
      <c r="IR71" s="231">
        <v>5.52</v>
      </c>
      <c r="IS71" s="231">
        <v>28.8</v>
      </c>
      <c r="IT71" s="231">
        <v>15.08</v>
      </c>
      <c r="IU71" s="231">
        <v>17.420000000000002</v>
      </c>
      <c r="IV71" s="231">
        <v>11.99</v>
      </c>
      <c r="IW71" s="231">
        <v>11.8</v>
      </c>
      <c r="IX71" s="231">
        <v>145.75</v>
      </c>
      <c r="IY71" s="231">
        <v>38.61</v>
      </c>
      <c r="IZ71" s="231">
        <v>21.19</v>
      </c>
      <c r="JA71" s="231">
        <v>21.3</v>
      </c>
      <c r="JB71" s="231">
        <v>38.630000000000003</v>
      </c>
      <c r="JC71" s="231">
        <v>55.69</v>
      </c>
      <c r="JD71" s="231">
        <v>67.5</v>
      </c>
      <c r="JE71" s="231">
        <v>14.47</v>
      </c>
      <c r="JF71" s="231">
        <v>21.83</v>
      </c>
      <c r="JG71" s="231">
        <v>15.5</v>
      </c>
      <c r="JH71" s="231">
        <v>52.46</v>
      </c>
      <c r="JI71" s="231">
        <v>8.41</v>
      </c>
      <c r="JJ71" s="231">
        <v>25.08</v>
      </c>
      <c r="JK71" s="231">
        <v>68.599999999999994</v>
      </c>
      <c r="JL71" s="231">
        <v>30.86</v>
      </c>
      <c r="JM71" s="231">
        <v>6.22</v>
      </c>
      <c r="JN71">
        <v>11.26</v>
      </c>
      <c r="JO71" s="231">
        <v>46.46</v>
      </c>
      <c r="JP71" s="231">
        <v>112.58</v>
      </c>
      <c r="JQ71" s="231">
        <v>32.97</v>
      </c>
      <c r="JR71" s="231">
        <v>85.65</v>
      </c>
      <c r="JS71" s="231">
        <v>21.1</v>
      </c>
      <c r="JT71" s="231">
        <v>13.35</v>
      </c>
      <c r="JU71" s="231">
        <v>39.700000000000003</v>
      </c>
      <c r="JV71" s="231">
        <v>27.34</v>
      </c>
      <c r="JW71" s="231">
        <v>75.95</v>
      </c>
      <c r="JX71" s="231">
        <v>42.68</v>
      </c>
      <c r="JY71" s="231">
        <v>21.46</v>
      </c>
      <c r="JZ71" s="231">
        <v>8.1999999999999993</v>
      </c>
      <c r="KA71" s="231">
        <v>19.25</v>
      </c>
      <c r="KB71" s="231">
        <v>41.35</v>
      </c>
      <c r="KC71" s="231">
        <v>7.76</v>
      </c>
      <c r="KD71" s="231">
        <v>15.35</v>
      </c>
      <c r="KE71" s="231">
        <v>31.1</v>
      </c>
      <c r="KF71" s="231">
        <v>74.099999999999994</v>
      </c>
      <c r="KG71" s="231">
        <v>119.65</v>
      </c>
      <c r="KH71" s="231">
        <v>46.92</v>
      </c>
      <c r="KI71" s="231">
        <v>44.31</v>
      </c>
      <c r="KJ71">
        <v>13.69</v>
      </c>
      <c r="KK71" s="231">
        <v>20.079999999999998</v>
      </c>
      <c r="KL71" s="231">
        <v>43.1</v>
      </c>
      <c r="KM71" s="231">
        <v>79.55</v>
      </c>
      <c r="KN71" s="231">
        <v>96.78</v>
      </c>
      <c r="KO71" s="231">
        <v>13.87</v>
      </c>
      <c r="KP71" s="231">
        <v>5.08</v>
      </c>
      <c r="KQ71" s="231">
        <v>24.28</v>
      </c>
      <c r="KR71" s="231">
        <v>28.61</v>
      </c>
      <c r="KS71" s="231">
        <v>28.57</v>
      </c>
      <c r="KT71" s="231">
        <v>61.02</v>
      </c>
      <c r="KU71" s="231">
        <v>42.42</v>
      </c>
      <c r="KV71" s="231">
        <v>83.38</v>
      </c>
      <c r="KW71" s="231">
        <v>36.03</v>
      </c>
      <c r="KX71" s="231">
        <v>60.79</v>
      </c>
      <c r="KY71" s="231">
        <v>95.58</v>
      </c>
      <c r="KZ71" s="231">
        <v>102.35</v>
      </c>
    </row>
    <row r="72" spans="1:312">
      <c r="A72" s="231">
        <v>2019</v>
      </c>
      <c r="B72" s="231">
        <v>9</v>
      </c>
      <c r="C72" s="231">
        <v>343.98</v>
      </c>
      <c r="D72" s="231">
        <v>129.44999999999999</v>
      </c>
      <c r="E72" s="231">
        <v>149.1</v>
      </c>
      <c r="F72" s="231">
        <v>152.9</v>
      </c>
      <c r="G72">
        <v>177.75</v>
      </c>
      <c r="H72" s="231">
        <v>160.62</v>
      </c>
      <c r="I72" s="231">
        <v>336.35</v>
      </c>
      <c r="J72" s="231">
        <v>82.32</v>
      </c>
      <c r="K72" s="231">
        <v>330.51</v>
      </c>
      <c r="L72" s="231">
        <v>186.71</v>
      </c>
      <c r="M72" s="231">
        <v>170.46</v>
      </c>
      <c r="N72" s="231">
        <v>187.88</v>
      </c>
      <c r="O72" s="231">
        <v>170.78</v>
      </c>
      <c r="P72" s="231">
        <v>219.99</v>
      </c>
      <c r="Q72" s="231">
        <v>283.73</v>
      </c>
      <c r="R72" s="231">
        <v>106.41</v>
      </c>
      <c r="S72" s="231">
        <v>278.2</v>
      </c>
      <c r="T72" s="231">
        <v>153.31</v>
      </c>
      <c r="U72" s="231">
        <v>206.15</v>
      </c>
      <c r="V72" s="231">
        <v>99.26</v>
      </c>
      <c r="W72" s="231">
        <v>199.81</v>
      </c>
      <c r="X72" s="231">
        <v>168.5</v>
      </c>
      <c r="Y72" s="231">
        <v>133.94999999999999</v>
      </c>
      <c r="Z72" s="231">
        <v>133.52000000000001</v>
      </c>
      <c r="AA72" s="231">
        <v>112.05</v>
      </c>
      <c r="AB72" s="231">
        <v>283.8</v>
      </c>
      <c r="AC72" s="231">
        <v>139.08000000000001</v>
      </c>
      <c r="AD72" s="231">
        <v>105.84</v>
      </c>
      <c r="AE72" s="231">
        <v>205.93</v>
      </c>
      <c r="AF72" s="231">
        <v>135.38999999999999</v>
      </c>
      <c r="AG72" s="231">
        <v>186.8</v>
      </c>
      <c r="AH72" s="231">
        <v>209.8</v>
      </c>
      <c r="AI72" s="231">
        <v>221.81</v>
      </c>
      <c r="AJ72" s="231">
        <v>300.35000000000002</v>
      </c>
      <c r="AK72" s="231">
        <v>173.12</v>
      </c>
      <c r="AL72" s="231">
        <v>228.08</v>
      </c>
      <c r="AM72" s="231">
        <v>176.68</v>
      </c>
      <c r="AN72" s="231">
        <v>146.81</v>
      </c>
      <c r="AO72" s="231">
        <v>157.53</v>
      </c>
      <c r="AP72" s="231">
        <v>157.19999999999999</v>
      </c>
      <c r="AQ72" s="231">
        <v>105.58</v>
      </c>
      <c r="AR72" s="231">
        <v>186.9</v>
      </c>
      <c r="AS72" s="231">
        <v>98.38</v>
      </c>
      <c r="AT72" s="231">
        <v>173.96</v>
      </c>
      <c r="AU72" s="231">
        <v>68.62</v>
      </c>
      <c r="AV72" s="231">
        <v>193.29</v>
      </c>
      <c r="AW72" s="231">
        <v>206.38</v>
      </c>
      <c r="AX72" s="231">
        <v>177.72</v>
      </c>
      <c r="AY72" s="231">
        <v>164.16</v>
      </c>
      <c r="AZ72" s="231">
        <v>176.16</v>
      </c>
      <c r="BA72" s="231">
        <v>163.33000000000001</v>
      </c>
      <c r="BB72" s="231">
        <v>180.84</v>
      </c>
      <c r="BC72" s="231">
        <v>301.38</v>
      </c>
      <c r="BD72" s="231">
        <v>160.72</v>
      </c>
      <c r="BE72" s="231">
        <v>301.37</v>
      </c>
      <c r="BF72" s="231">
        <v>164.39</v>
      </c>
      <c r="BG72" s="231">
        <v>161.69</v>
      </c>
      <c r="BH72">
        <v>167.59</v>
      </c>
      <c r="BI72">
        <v>167.66</v>
      </c>
      <c r="BJ72" s="231">
        <v>142.66</v>
      </c>
      <c r="BK72" s="231">
        <v>140.99</v>
      </c>
      <c r="BL72" s="231">
        <v>327.45</v>
      </c>
      <c r="BM72" s="231">
        <v>342.19</v>
      </c>
      <c r="BN72" s="231">
        <v>177</v>
      </c>
      <c r="BO72" s="231">
        <v>102.84</v>
      </c>
      <c r="BP72" s="231">
        <v>146.31</v>
      </c>
      <c r="BQ72">
        <v>162.88999999999999</v>
      </c>
      <c r="BR72" s="231">
        <v>216.13</v>
      </c>
      <c r="BS72" s="231">
        <v>172.68</v>
      </c>
      <c r="BT72" s="231">
        <v>168.82</v>
      </c>
      <c r="BU72" s="231">
        <v>101.66</v>
      </c>
      <c r="BV72" s="231">
        <v>272.27</v>
      </c>
      <c r="BW72" s="231">
        <v>246.13</v>
      </c>
      <c r="BX72" s="231">
        <v>314.64999999999998</v>
      </c>
      <c r="BY72" s="231">
        <v>193.84</v>
      </c>
      <c r="BZ72" s="231">
        <v>96.97</v>
      </c>
      <c r="CA72" s="231">
        <v>365.46</v>
      </c>
      <c r="CB72" s="231">
        <v>117.95</v>
      </c>
      <c r="CC72" s="231">
        <v>124.26</v>
      </c>
      <c r="CD72" s="231">
        <v>158.22999999999999</v>
      </c>
      <c r="CE72" s="231">
        <v>142.43</v>
      </c>
      <c r="CF72" s="231">
        <v>202.68</v>
      </c>
      <c r="CG72" s="231">
        <v>158.21</v>
      </c>
      <c r="CH72" s="231">
        <v>149.44999999999999</v>
      </c>
      <c r="CI72" s="231">
        <v>198.84</v>
      </c>
      <c r="CJ72" s="231">
        <v>153.86000000000001</v>
      </c>
      <c r="CK72" s="231">
        <v>154.02000000000001</v>
      </c>
      <c r="CL72" s="231">
        <v>206.86</v>
      </c>
      <c r="CM72" s="231">
        <v>208.05</v>
      </c>
      <c r="CN72" s="231">
        <v>136.82</v>
      </c>
      <c r="CO72" s="231">
        <v>93.19</v>
      </c>
      <c r="CP72" s="231">
        <v>139.85</v>
      </c>
      <c r="CQ72" s="231">
        <v>124.19</v>
      </c>
      <c r="CR72" s="231">
        <v>124.98</v>
      </c>
      <c r="CS72" s="231">
        <v>129.44999999999999</v>
      </c>
      <c r="CT72" s="231">
        <v>320.54000000000002</v>
      </c>
      <c r="CU72" s="231">
        <v>274.73</v>
      </c>
      <c r="CV72" s="231">
        <v>162.69</v>
      </c>
      <c r="CW72" s="231">
        <v>265.56</v>
      </c>
      <c r="CX72" s="231">
        <v>105.42</v>
      </c>
      <c r="CY72" s="231">
        <v>336.18</v>
      </c>
      <c r="CZ72" s="231">
        <v>137.91999999999999</v>
      </c>
      <c r="DA72" s="231">
        <v>120.35</v>
      </c>
      <c r="DB72" s="231">
        <v>191.97</v>
      </c>
      <c r="DC72" s="231">
        <v>101.74</v>
      </c>
      <c r="DD72" s="231">
        <v>157.81</v>
      </c>
      <c r="DE72" s="231">
        <v>161.25</v>
      </c>
      <c r="DF72" s="231">
        <v>181.07</v>
      </c>
      <c r="DG72" s="231">
        <v>144.35</v>
      </c>
      <c r="DH72" s="231">
        <v>342.86</v>
      </c>
      <c r="DI72" s="231">
        <v>166.5</v>
      </c>
      <c r="DJ72" s="231">
        <v>121.59</v>
      </c>
      <c r="DK72" s="231">
        <v>158.72</v>
      </c>
      <c r="DL72" s="231">
        <v>212.49</v>
      </c>
      <c r="DM72" s="231">
        <v>232.6</v>
      </c>
      <c r="DN72" s="231">
        <v>109.78</v>
      </c>
      <c r="DO72" s="231">
        <v>167.84</v>
      </c>
      <c r="DP72" s="231">
        <v>171.05</v>
      </c>
      <c r="DQ72" s="231">
        <v>106.55</v>
      </c>
      <c r="DR72" s="231">
        <v>104.24</v>
      </c>
      <c r="DS72" s="231">
        <v>158.93</v>
      </c>
      <c r="DT72" s="231">
        <v>119.55</v>
      </c>
      <c r="DU72" s="231">
        <v>346.95</v>
      </c>
      <c r="DV72" s="231">
        <v>91.53</v>
      </c>
      <c r="DW72" s="231">
        <v>165.38</v>
      </c>
      <c r="DX72" s="231">
        <v>113.45</v>
      </c>
      <c r="DY72" s="231">
        <v>88.45</v>
      </c>
      <c r="DZ72" s="231">
        <v>175.55</v>
      </c>
      <c r="EA72" s="231">
        <v>221.89</v>
      </c>
      <c r="EB72" s="231">
        <v>139.38999999999999</v>
      </c>
      <c r="EC72" s="231">
        <v>153.26</v>
      </c>
      <c r="ED72" s="231">
        <v>137.58000000000001</v>
      </c>
      <c r="EE72" s="231">
        <v>136.11000000000001</v>
      </c>
      <c r="EF72" s="231">
        <v>140.63999999999999</v>
      </c>
      <c r="EG72" s="231">
        <v>189.76</v>
      </c>
      <c r="EH72" s="231">
        <v>148.46</v>
      </c>
      <c r="EI72" s="231">
        <v>152.71</v>
      </c>
      <c r="EJ72" s="231">
        <v>223.07</v>
      </c>
      <c r="EK72" s="231">
        <v>82.36</v>
      </c>
      <c r="EL72" s="231">
        <v>202.98</v>
      </c>
      <c r="EM72" s="231">
        <v>243.45</v>
      </c>
      <c r="EN72" s="231">
        <v>91.62</v>
      </c>
      <c r="EO72" s="231">
        <v>305.75</v>
      </c>
      <c r="EP72" s="231">
        <v>112.2</v>
      </c>
      <c r="EQ72" s="231">
        <v>162.34</v>
      </c>
      <c r="ER72" s="231">
        <v>79.010000000000005</v>
      </c>
      <c r="ES72" s="231">
        <v>252.11</v>
      </c>
      <c r="ET72" s="231">
        <v>323.75</v>
      </c>
      <c r="EU72" s="231">
        <v>133.25</v>
      </c>
      <c r="EV72" s="231">
        <v>141.96</v>
      </c>
      <c r="EW72" s="231">
        <v>142.38999999999999</v>
      </c>
      <c r="EX72" s="231">
        <v>149.93</v>
      </c>
      <c r="EY72" s="231">
        <v>214.45</v>
      </c>
      <c r="EZ72" s="231">
        <v>145.27000000000001</v>
      </c>
      <c r="FA72">
        <v>181.24</v>
      </c>
      <c r="FB72" s="231">
        <v>145.6</v>
      </c>
      <c r="FC72" s="231">
        <v>205.44</v>
      </c>
      <c r="FD72" s="231">
        <v>161.28</v>
      </c>
      <c r="FE72" s="231">
        <v>112.6</v>
      </c>
      <c r="FF72" s="231">
        <v>123.2</v>
      </c>
      <c r="FG72" s="231">
        <v>114.35</v>
      </c>
      <c r="FH72" s="231">
        <v>97.84</v>
      </c>
      <c r="FI72" s="231">
        <v>137.91999999999999</v>
      </c>
      <c r="FJ72" s="231">
        <v>190.55</v>
      </c>
      <c r="FK72" s="231">
        <v>188.18</v>
      </c>
      <c r="FL72" s="231">
        <v>241.85</v>
      </c>
      <c r="FM72" s="231">
        <v>150.96</v>
      </c>
      <c r="FN72" s="231">
        <v>160.66</v>
      </c>
      <c r="FO72" s="231">
        <v>310.27999999999997</v>
      </c>
      <c r="FP72" s="231">
        <v>152.35</v>
      </c>
      <c r="FQ72" s="231">
        <v>135.72</v>
      </c>
      <c r="FR72" s="231">
        <v>155.83000000000001</v>
      </c>
      <c r="FS72" s="231">
        <v>149.96</v>
      </c>
      <c r="FT72" s="231">
        <v>146.37</v>
      </c>
      <c r="FU72" s="231">
        <v>185.34</v>
      </c>
      <c r="FV72" s="231">
        <v>127.75</v>
      </c>
      <c r="FW72" s="231">
        <v>199.87</v>
      </c>
      <c r="FX72" s="231">
        <v>131.4</v>
      </c>
      <c r="FY72" s="231">
        <v>223.25</v>
      </c>
      <c r="FZ72" s="231">
        <v>142.19</v>
      </c>
      <c r="GA72" s="231">
        <v>125.08</v>
      </c>
      <c r="GB72" s="231">
        <v>145.97999999999999</v>
      </c>
      <c r="GC72" s="231">
        <v>312.29000000000002</v>
      </c>
      <c r="GD72" s="231">
        <v>124.73</v>
      </c>
      <c r="GE72">
        <v>135.63</v>
      </c>
      <c r="GF72" s="231">
        <v>262.64</v>
      </c>
      <c r="GG72" s="231">
        <v>341.5</v>
      </c>
      <c r="GH72" s="231">
        <v>265.23</v>
      </c>
      <c r="GI72" s="231">
        <v>114</v>
      </c>
      <c r="GJ72" s="231">
        <v>223.84</v>
      </c>
      <c r="GK72" s="231">
        <v>181.48</v>
      </c>
      <c r="GL72" s="231">
        <v>142.68</v>
      </c>
      <c r="GM72" s="231">
        <v>181.65</v>
      </c>
      <c r="GN72" s="231">
        <v>148.02000000000001</v>
      </c>
      <c r="GO72" s="231">
        <v>89.37</v>
      </c>
      <c r="GP72" s="231">
        <v>114.5</v>
      </c>
      <c r="GQ72" s="231">
        <v>154.5</v>
      </c>
      <c r="GR72" s="231">
        <v>262.25</v>
      </c>
      <c r="GS72" s="231">
        <v>191.64</v>
      </c>
      <c r="GT72" s="231">
        <v>146.93</v>
      </c>
      <c r="GU72" s="231">
        <v>103</v>
      </c>
      <c r="GV72" s="231">
        <v>174.32</v>
      </c>
      <c r="GW72" s="231">
        <v>102.22</v>
      </c>
      <c r="GX72" s="231">
        <v>164.03</v>
      </c>
      <c r="GY72" s="231">
        <v>196.47</v>
      </c>
      <c r="GZ72" s="231">
        <v>270.27</v>
      </c>
      <c r="HA72" s="231">
        <v>134.19999999999999</v>
      </c>
      <c r="HB72" s="231">
        <v>131.24</v>
      </c>
      <c r="HC72" s="231">
        <v>339.8</v>
      </c>
      <c r="HD72" s="231">
        <v>92.91</v>
      </c>
      <c r="HE72" s="231">
        <v>126.67</v>
      </c>
      <c r="HF72" s="231">
        <v>137.83000000000001</v>
      </c>
      <c r="HG72" s="231">
        <v>129.37</v>
      </c>
      <c r="HH72" s="231">
        <v>195.15</v>
      </c>
      <c r="HI72" s="231">
        <v>329.95</v>
      </c>
      <c r="HJ72" s="231">
        <v>322.83999999999997</v>
      </c>
      <c r="HK72" s="231">
        <v>153.93</v>
      </c>
      <c r="HL72" s="231">
        <v>122.53</v>
      </c>
      <c r="HM72" s="231">
        <v>295.33999999999997</v>
      </c>
      <c r="HN72" s="231">
        <v>130.25</v>
      </c>
      <c r="HO72" s="231">
        <v>212.86</v>
      </c>
      <c r="HP72" s="231">
        <v>195.36</v>
      </c>
      <c r="HQ72" s="231">
        <v>175.39</v>
      </c>
      <c r="HR72" s="231">
        <v>103.34</v>
      </c>
      <c r="HS72" s="231">
        <v>95.03</v>
      </c>
      <c r="HT72" s="231">
        <v>279.51</v>
      </c>
      <c r="HU72" s="231">
        <v>166.53</v>
      </c>
      <c r="HV72" s="231">
        <v>284.27999999999997</v>
      </c>
      <c r="HW72" s="231">
        <v>132.06</v>
      </c>
      <c r="HX72" s="231">
        <v>163.13999999999999</v>
      </c>
      <c r="HY72" s="231">
        <v>291.89</v>
      </c>
      <c r="HZ72" s="231">
        <v>301.77999999999997</v>
      </c>
      <c r="IA72" s="231">
        <v>196.92</v>
      </c>
      <c r="IB72" s="231">
        <v>175.96</v>
      </c>
      <c r="IC72" s="231">
        <v>188</v>
      </c>
      <c r="ID72" s="231">
        <v>149.72999999999999</v>
      </c>
      <c r="IE72" s="231">
        <v>149.66999999999999</v>
      </c>
      <c r="IF72" s="231">
        <v>112.02</v>
      </c>
      <c r="IG72" s="231">
        <v>135.88999999999999</v>
      </c>
      <c r="IH72" s="231">
        <v>155.22</v>
      </c>
      <c r="II72" s="231">
        <v>168.18</v>
      </c>
      <c r="IJ72" s="231">
        <v>175.78</v>
      </c>
      <c r="IK72" s="231">
        <v>222.64</v>
      </c>
      <c r="IL72" s="231">
        <v>141.4</v>
      </c>
      <c r="IM72" s="231">
        <v>109.63</v>
      </c>
      <c r="IN72" s="231">
        <v>205</v>
      </c>
      <c r="IO72" s="231">
        <v>112.27</v>
      </c>
      <c r="IP72" s="231">
        <v>171.01</v>
      </c>
      <c r="IQ72" s="231">
        <v>163.57</v>
      </c>
      <c r="IR72" s="231">
        <v>79.67</v>
      </c>
      <c r="IS72" s="231">
        <v>139.83000000000001</v>
      </c>
      <c r="IT72" s="231">
        <v>152.28</v>
      </c>
      <c r="IU72" s="231">
        <v>152.80000000000001</v>
      </c>
      <c r="IV72" s="231">
        <v>144.35</v>
      </c>
      <c r="IW72" s="231">
        <v>139.22999999999999</v>
      </c>
      <c r="IX72" s="231">
        <v>337.32</v>
      </c>
      <c r="IY72" s="231">
        <v>182.57</v>
      </c>
      <c r="IZ72" s="231">
        <v>150.21</v>
      </c>
      <c r="JA72" s="231">
        <v>136.03</v>
      </c>
      <c r="JB72" s="231">
        <v>142.33000000000001</v>
      </c>
      <c r="JC72" s="231">
        <v>175.93</v>
      </c>
      <c r="JD72" s="231">
        <v>247.66</v>
      </c>
      <c r="JE72" s="231">
        <v>142.51</v>
      </c>
      <c r="JF72" s="231">
        <v>159.24</v>
      </c>
      <c r="JG72" s="231">
        <v>134.78</v>
      </c>
      <c r="JH72" s="231">
        <v>170.52</v>
      </c>
      <c r="JI72" s="231">
        <v>135.65</v>
      </c>
      <c r="JJ72" s="231">
        <v>162.11000000000001</v>
      </c>
      <c r="JK72" s="231">
        <v>236.85</v>
      </c>
      <c r="JL72" s="231">
        <v>148.29</v>
      </c>
      <c r="JM72" s="231">
        <v>97.23</v>
      </c>
      <c r="JN72">
        <v>141.74</v>
      </c>
      <c r="JO72" s="231">
        <v>169.87</v>
      </c>
      <c r="JP72" s="231">
        <v>322.86</v>
      </c>
      <c r="JQ72" s="231">
        <v>160.31</v>
      </c>
      <c r="JR72" s="231">
        <v>288.85000000000002</v>
      </c>
      <c r="JS72" s="231">
        <v>160.03</v>
      </c>
      <c r="JT72" s="231">
        <v>115.09</v>
      </c>
      <c r="JU72" s="231">
        <v>158.82</v>
      </c>
      <c r="JV72" s="231">
        <v>136.91</v>
      </c>
      <c r="JW72" s="231">
        <v>269.88</v>
      </c>
      <c r="JX72" s="231">
        <v>155.6</v>
      </c>
      <c r="JY72" s="231">
        <v>156.38</v>
      </c>
      <c r="JZ72" s="231">
        <v>125.07</v>
      </c>
      <c r="KA72" s="231">
        <v>157.28</v>
      </c>
      <c r="KB72" s="231">
        <v>151.52000000000001</v>
      </c>
      <c r="KC72" s="231">
        <v>91.25</v>
      </c>
      <c r="KD72" s="231">
        <v>147.62</v>
      </c>
      <c r="KE72" s="231">
        <v>154.37</v>
      </c>
      <c r="KF72" s="231">
        <v>268.18</v>
      </c>
      <c r="KG72" s="231">
        <v>310.54000000000002</v>
      </c>
      <c r="KH72" s="231">
        <v>187.37</v>
      </c>
      <c r="KI72" s="231">
        <v>166.35</v>
      </c>
      <c r="KJ72">
        <v>108.54</v>
      </c>
      <c r="KK72" s="231">
        <v>162.08000000000001</v>
      </c>
      <c r="KL72" s="231">
        <v>150.46</v>
      </c>
      <c r="KM72" s="231">
        <v>254.61</v>
      </c>
      <c r="KN72" s="231">
        <v>297.76</v>
      </c>
      <c r="KO72" s="231">
        <v>108.06</v>
      </c>
      <c r="KP72" s="231">
        <v>86.04</v>
      </c>
      <c r="KQ72" s="231">
        <v>142.13</v>
      </c>
      <c r="KR72" s="231">
        <v>169</v>
      </c>
      <c r="KS72" s="231">
        <v>135.13999999999999</v>
      </c>
      <c r="KT72" s="231">
        <v>234.72</v>
      </c>
      <c r="KU72" s="231">
        <v>172.27</v>
      </c>
      <c r="KV72" s="231">
        <v>278.85000000000002</v>
      </c>
      <c r="KW72" s="231">
        <v>167.41</v>
      </c>
      <c r="KX72" s="231">
        <v>225.31</v>
      </c>
      <c r="KY72" s="231">
        <v>282.23</v>
      </c>
      <c r="KZ72" s="231">
        <v>276.08999999999997</v>
      </c>
    </row>
    <row r="73" spans="1:312">
      <c r="A73" s="231">
        <v>2019</v>
      </c>
      <c r="B73" s="231">
        <v>10</v>
      </c>
      <c r="C73" s="231">
        <v>601.58000000000004</v>
      </c>
      <c r="D73" s="231">
        <v>302.85000000000002</v>
      </c>
      <c r="E73" s="231">
        <v>308.7</v>
      </c>
      <c r="F73" s="231">
        <v>298.35000000000002</v>
      </c>
      <c r="G73">
        <v>331</v>
      </c>
      <c r="H73" s="231">
        <v>337.24</v>
      </c>
      <c r="I73" s="231">
        <v>579.17999999999995</v>
      </c>
      <c r="J73" s="231">
        <v>214.68</v>
      </c>
      <c r="K73" s="231">
        <v>595.05999999999995</v>
      </c>
      <c r="L73" s="231">
        <v>371.7</v>
      </c>
      <c r="M73" s="231">
        <v>338.51</v>
      </c>
      <c r="N73" s="231">
        <v>375.22</v>
      </c>
      <c r="O73" s="231">
        <v>354.41</v>
      </c>
      <c r="P73" s="231">
        <v>414.64</v>
      </c>
      <c r="Q73" s="231">
        <v>500.48</v>
      </c>
      <c r="R73" s="231">
        <v>241.86</v>
      </c>
      <c r="S73" s="231">
        <v>545.78</v>
      </c>
      <c r="T73" s="231">
        <v>307.06</v>
      </c>
      <c r="U73" s="231">
        <v>412.97</v>
      </c>
      <c r="V73" s="231">
        <v>245.55</v>
      </c>
      <c r="W73" s="231">
        <v>394.09</v>
      </c>
      <c r="X73" s="231">
        <v>321.41000000000003</v>
      </c>
      <c r="Y73" s="231">
        <v>312.95999999999998</v>
      </c>
      <c r="Z73" s="231">
        <v>272.11</v>
      </c>
      <c r="AA73" s="231">
        <v>248.73</v>
      </c>
      <c r="AB73" s="231">
        <v>483.45</v>
      </c>
      <c r="AC73" s="231">
        <v>318.74</v>
      </c>
      <c r="AD73" s="231">
        <v>240.5</v>
      </c>
      <c r="AE73" s="231">
        <v>394.48</v>
      </c>
      <c r="AF73" s="231">
        <v>308.74</v>
      </c>
      <c r="AG73" s="231">
        <v>359.75</v>
      </c>
      <c r="AH73" s="231">
        <v>414.3</v>
      </c>
      <c r="AI73" s="231">
        <v>413.2</v>
      </c>
      <c r="AJ73" s="231">
        <v>502.88</v>
      </c>
      <c r="AK73" s="231">
        <v>352.81</v>
      </c>
      <c r="AL73" s="231">
        <v>434.13</v>
      </c>
      <c r="AM73" s="231">
        <v>328.51</v>
      </c>
      <c r="AN73" s="231">
        <v>289.8</v>
      </c>
      <c r="AO73" s="231">
        <v>337.27</v>
      </c>
      <c r="AP73" s="231">
        <v>332.95</v>
      </c>
      <c r="AQ73" s="231">
        <v>237.23</v>
      </c>
      <c r="AR73" s="231">
        <v>371.43</v>
      </c>
      <c r="AS73" s="231">
        <v>242.63</v>
      </c>
      <c r="AT73" s="231">
        <v>331.91</v>
      </c>
      <c r="AU73" s="231">
        <v>194.12</v>
      </c>
      <c r="AV73" s="231">
        <v>391.23</v>
      </c>
      <c r="AW73" s="231">
        <v>381.53</v>
      </c>
      <c r="AX73" s="231">
        <v>358.27</v>
      </c>
      <c r="AY73" s="231">
        <v>332.76</v>
      </c>
      <c r="AZ73" s="231">
        <v>347.21</v>
      </c>
      <c r="BA73" s="231">
        <v>332.18</v>
      </c>
      <c r="BB73" s="231">
        <v>362.06</v>
      </c>
      <c r="BC73" s="231">
        <v>516.75</v>
      </c>
      <c r="BD73" s="231">
        <v>333.24</v>
      </c>
      <c r="BE73" s="231">
        <v>502.56</v>
      </c>
      <c r="BF73" s="231">
        <v>310.3</v>
      </c>
      <c r="BG73" s="231">
        <v>327.49</v>
      </c>
      <c r="BH73">
        <v>314.52</v>
      </c>
      <c r="BI73">
        <v>347.08</v>
      </c>
      <c r="BJ73" s="231">
        <v>315.27999999999997</v>
      </c>
      <c r="BK73" s="231">
        <v>311.38</v>
      </c>
      <c r="BL73" s="231">
        <v>540.65</v>
      </c>
      <c r="BM73" s="231">
        <v>645.83000000000004</v>
      </c>
      <c r="BN73" s="231">
        <v>361.4</v>
      </c>
      <c r="BO73" s="231">
        <v>262.41000000000003</v>
      </c>
      <c r="BP73" s="231">
        <v>319.35000000000002</v>
      </c>
      <c r="BQ73">
        <v>309.33</v>
      </c>
      <c r="BR73" s="231">
        <v>400</v>
      </c>
      <c r="BS73" s="231">
        <v>343.27</v>
      </c>
      <c r="BT73" s="231">
        <v>353.04</v>
      </c>
      <c r="BU73" s="231">
        <v>242.12</v>
      </c>
      <c r="BV73" s="231">
        <v>472.79</v>
      </c>
      <c r="BW73" s="231">
        <v>503.84</v>
      </c>
      <c r="BX73" s="231">
        <v>513.63</v>
      </c>
      <c r="BY73" s="231">
        <v>385.08</v>
      </c>
      <c r="BZ73" s="231">
        <v>231.34</v>
      </c>
      <c r="CA73" s="231">
        <v>557.03</v>
      </c>
      <c r="CB73" s="231">
        <v>259.41000000000003</v>
      </c>
      <c r="CC73" s="231">
        <v>297.33</v>
      </c>
      <c r="CD73" s="231">
        <v>323.11</v>
      </c>
      <c r="CE73" s="231">
        <v>295.26</v>
      </c>
      <c r="CF73" s="231">
        <v>395.86</v>
      </c>
      <c r="CG73" s="231">
        <v>331.75</v>
      </c>
      <c r="CH73" s="231">
        <v>318.31</v>
      </c>
      <c r="CI73" s="231">
        <v>388.48</v>
      </c>
      <c r="CJ73" s="231">
        <v>310.68</v>
      </c>
      <c r="CK73" s="231">
        <v>295.5</v>
      </c>
      <c r="CL73" s="231">
        <v>383.21</v>
      </c>
      <c r="CM73" s="231">
        <v>401.85</v>
      </c>
      <c r="CN73" s="231">
        <v>273.86</v>
      </c>
      <c r="CO73" s="231">
        <v>224.84</v>
      </c>
      <c r="CP73" s="231">
        <v>290.91000000000003</v>
      </c>
      <c r="CQ73" s="231">
        <v>256.37</v>
      </c>
      <c r="CR73" s="231">
        <v>258.20999999999998</v>
      </c>
      <c r="CS73" s="231">
        <v>304.82</v>
      </c>
      <c r="CT73" s="231">
        <v>613.47</v>
      </c>
      <c r="CU73" s="231">
        <v>473.06</v>
      </c>
      <c r="CV73" s="231">
        <v>311.12</v>
      </c>
      <c r="CW73" s="231">
        <v>525.35</v>
      </c>
      <c r="CX73" s="231">
        <v>255.9</v>
      </c>
      <c r="CY73" s="231">
        <v>666.56</v>
      </c>
      <c r="CZ73" s="231">
        <v>299.05</v>
      </c>
      <c r="DA73" s="231">
        <v>259.85000000000002</v>
      </c>
      <c r="DB73" s="231">
        <v>364.84</v>
      </c>
      <c r="DC73" s="231">
        <v>240.21</v>
      </c>
      <c r="DD73" s="231">
        <v>334.51</v>
      </c>
      <c r="DE73" s="231">
        <v>332.93</v>
      </c>
      <c r="DF73" s="231">
        <v>361.85</v>
      </c>
      <c r="DG73" s="231">
        <v>294.91000000000003</v>
      </c>
      <c r="DH73" s="231">
        <v>660.14</v>
      </c>
      <c r="DI73" s="231">
        <v>325.57</v>
      </c>
      <c r="DJ73" s="231">
        <v>256.38</v>
      </c>
      <c r="DK73" s="231">
        <v>335.97</v>
      </c>
      <c r="DL73" s="231">
        <v>391.61</v>
      </c>
      <c r="DM73" s="231">
        <v>433.73</v>
      </c>
      <c r="DN73" s="231">
        <v>246.97</v>
      </c>
      <c r="DO73" s="231">
        <v>343.01</v>
      </c>
      <c r="DP73" s="231">
        <v>342.02</v>
      </c>
      <c r="DQ73" s="231">
        <v>261.18</v>
      </c>
      <c r="DR73" s="231">
        <v>265.57</v>
      </c>
      <c r="DS73" s="231">
        <v>335.53</v>
      </c>
      <c r="DT73" s="231">
        <v>283.01</v>
      </c>
      <c r="DU73" s="231">
        <v>606.6</v>
      </c>
      <c r="DV73" s="231">
        <v>223.53</v>
      </c>
      <c r="DW73" s="231">
        <v>344.98</v>
      </c>
      <c r="DX73" s="231">
        <v>251.6</v>
      </c>
      <c r="DY73" s="231">
        <v>219.9</v>
      </c>
      <c r="DZ73" s="231">
        <v>345.52</v>
      </c>
      <c r="EA73" s="231">
        <v>413.23</v>
      </c>
      <c r="EB73" s="231">
        <v>296.08999999999997</v>
      </c>
      <c r="EC73" s="231">
        <v>295.7</v>
      </c>
      <c r="ED73" s="231">
        <v>309.63</v>
      </c>
      <c r="EE73" s="231">
        <v>308.26</v>
      </c>
      <c r="EF73" s="231">
        <v>313.29000000000002</v>
      </c>
      <c r="EG73" s="231">
        <v>369.08</v>
      </c>
      <c r="EH73" s="231">
        <v>307.61</v>
      </c>
      <c r="EI73" s="231">
        <v>297.51</v>
      </c>
      <c r="EJ73" s="231">
        <v>433.05</v>
      </c>
      <c r="EK73" s="231">
        <v>214.15</v>
      </c>
      <c r="EL73" s="231">
        <v>389.6</v>
      </c>
      <c r="EM73" s="231">
        <v>505.77</v>
      </c>
      <c r="EN73" s="231">
        <v>223.17</v>
      </c>
      <c r="EO73" s="231">
        <v>525.38</v>
      </c>
      <c r="EP73" s="231">
        <v>280.77999999999997</v>
      </c>
      <c r="EQ73" s="231">
        <v>322.13</v>
      </c>
      <c r="ER73" s="231">
        <v>211.42</v>
      </c>
      <c r="ES73" s="231">
        <v>441.01</v>
      </c>
      <c r="ET73" s="231">
        <v>565.35</v>
      </c>
      <c r="EU73" s="231">
        <v>305.77</v>
      </c>
      <c r="EV73" s="231">
        <v>283.39999999999998</v>
      </c>
      <c r="EW73" s="231">
        <v>307.26</v>
      </c>
      <c r="EX73" s="231">
        <v>313.5</v>
      </c>
      <c r="EY73" s="231">
        <v>411.91</v>
      </c>
      <c r="EZ73" s="231">
        <v>309.27999999999997</v>
      </c>
      <c r="FA73">
        <v>331.52</v>
      </c>
      <c r="FB73" s="231">
        <v>321.04000000000002</v>
      </c>
      <c r="FC73" s="231">
        <v>384.37</v>
      </c>
      <c r="FD73" s="231">
        <v>340.67</v>
      </c>
      <c r="FE73" s="231">
        <v>271.72000000000003</v>
      </c>
      <c r="FF73" s="231">
        <v>281.5</v>
      </c>
      <c r="FG73" s="231">
        <v>263.16000000000003</v>
      </c>
      <c r="FH73" s="231">
        <v>248.4</v>
      </c>
      <c r="FI73" s="231">
        <v>308.95999999999998</v>
      </c>
      <c r="FJ73" s="231">
        <v>367.65</v>
      </c>
      <c r="FK73" s="231">
        <v>373.83</v>
      </c>
      <c r="FL73" s="231">
        <v>449.47</v>
      </c>
      <c r="FM73" s="231">
        <v>314.49</v>
      </c>
      <c r="FN73" s="231">
        <v>333.07</v>
      </c>
      <c r="FO73" s="231">
        <v>547.89</v>
      </c>
      <c r="FP73" s="231">
        <v>322.24</v>
      </c>
      <c r="FQ73" s="231">
        <v>280.2</v>
      </c>
      <c r="FR73" s="231">
        <v>323.67</v>
      </c>
      <c r="FS73" s="231">
        <v>314.55</v>
      </c>
      <c r="FT73" s="231">
        <v>304.49</v>
      </c>
      <c r="FU73" s="231">
        <v>334.38</v>
      </c>
      <c r="FV73" s="231">
        <v>291.47000000000003</v>
      </c>
      <c r="FW73" s="231">
        <v>396.11</v>
      </c>
      <c r="FX73" s="231">
        <v>275.45999999999998</v>
      </c>
      <c r="FY73" s="231">
        <v>424.83</v>
      </c>
      <c r="FZ73" s="231">
        <v>282.68</v>
      </c>
      <c r="GA73" s="231">
        <v>282.67</v>
      </c>
      <c r="GB73" s="231">
        <v>301.22000000000003</v>
      </c>
      <c r="GC73" s="231">
        <v>609.5</v>
      </c>
      <c r="GD73" s="231">
        <v>283.42</v>
      </c>
      <c r="GE73">
        <v>271.93</v>
      </c>
      <c r="GF73" s="231">
        <v>517.85</v>
      </c>
      <c r="GG73" s="231">
        <v>574.22</v>
      </c>
      <c r="GH73" s="231">
        <v>474.94</v>
      </c>
      <c r="GI73" s="231">
        <v>253.86</v>
      </c>
      <c r="GJ73" s="231">
        <v>418.51</v>
      </c>
      <c r="GK73" s="231">
        <v>363.99</v>
      </c>
      <c r="GL73" s="231">
        <v>313.36</v>
      </c>
      <c r="GM73" s="231">
        <v>376.3</v>
      </c>
      <c r="GN73" s="231">
        <v>326.08</v>
      </c>
      <c r="GO73" s="231">
        <v>218.18</v>
      </c>
      <c r="GP73" s="231">
        <v>246.45</v>
      </c>
      <c r="GQ73" s="231">
        <v>324.27</v>
      </c>
      <c r="GR73" s="231">
        <v>497.23</v>
      </c>
      <c r="GS73" s="231">
        <v>375.24</v>
      </c>
      <c r="GT73" s="231">
        <v>318.89</v>
      </c>
      <c r="GU73" s="231">
        <v>234.13</v>
      </c>
      <c r="GV73" s="231">
        <v>346.91</v>
      </c>
      <c r="GW73" s="231">
        <v>261.95999999999998</v>
      </c>
      <c r="GX73" s="231">
        <v>329.61</v>
      </c>
      <c r="GY73" s="231">
        <v>383.38</v>
      </c>
      <c r="GZ73" s="231">
        <v>469.74</v>
      </c>
      <c r="HA73" s="231">
        <v>309.83999999999997</v>
      </c>
      <c r="HB73" s="231">
        <v>304.7</v>
      </c>
      <c r="HC73" s="231">
        <v>569.97</v>
      </c>
      <c r="HD73" s="231">
        <v>224.85</v>
      </c>
      <c r="HE73" s="231">
        <v>296.11</v>
      </c>
      <c r="HF73" s="231">
        <v>308.99</v>
      </c>
      <c r="HG73" s="231">
        <v>303.43</v>
      </c>
      <c r="HH73" s="231">
        <v>371.11</v>
      </c>
      <c r="HI73" s="231">
        <v>526.5</v>
      </c>
      <c r="HJ73" s="231">
        <v>539.11</v>
      </c>
      <c r="HK73" s="231">
        <v>327.71</v>
      </c>
      <c r="HL73" s="231">
        <v>306.14999999999998</v>
      </c>
      <c r="HM73" s="231">
        <v>491.68</v>
      </c>
      <c r="HN73" s="231">
        <v>304.52999999999997</v>
      </c>
      <c r="HO73" s="231">
        <v>410.92</v>
      </c>
      <c r="HP73" s="231">
        <v>378.53</v>
      </c>
      <c r="HQ73" s="231">
        <v>360.8</v>
      </c>
      <c r="HR73" s="231">
        <v>237.18</v>
      </c>
      <c r="HS73" s="231">
        <v>229.6</v>
      </c>
      <c r="HT73" s="231">
        <v>483.98</v>
      </c>
      <c r="HU73" s="231">
        <v>313.07</v>
      </c>
      <c r="HV73" s="231">
        <v>479.4</v>
      </c>
      <c r="HW73" s="231">
        <v>301.67</v>
      </c>
      <c r="HX73" s="231">
        <v>340.55</v>
      </c>
      <c r="HY73" s="231">
        <v>484.66</v>
      </c>
      <c r="HZ73" s="231">
        <v>504.14</v>
      </c>
      <c r="IA73" s="231">
        <v>391.31</v>
      </c>
      <c r="IB73" s="231">
        <v>323.17</v>
      </c>
      <c r="IC73" s="231">
        <v>368.85</v>
      </c>
      <c r="ID73" s="231">
        <v>311.89999999999998</v>
      </c>
      <c r="IE73" s="231">
        <v>319.29000000000002</v>
      </c>
      <c r="IF73" s="231">
        <v>244.25</v>
      </c>
      <c r="IG73" s="231">
        <v>316.10000000000002</v>
      </c>
      <c r="IH73" s="231">
        <v>320.8</v>
      </c>
      <c r="II73" s="231">
        <v>327.60000000000002</v>
      </c>
      <c r="IJ73" s="231">
        <v>360.83</v>
      </c>
      <c r="IK73" s="231">
        <v>423.8</v>
      </c>
      <c r="IL73" s="231">
        <v>283.76</v>
      </c>
      <c r="IM73" s="231">
        <v>244.12</v>
      </c>
      <c r="IN73" s="231">
        <v>396.72</v>
      </c>
      <c r="IO73" s="231">
        <v>259.43</v>
      </c>
      <c r="IP73" s="231">
        <v>317.01</v>
      </c>
      <c r="IQ73" s="231">
        <v>324.52</v>
      </c>
      <c r="IR73" s="231">
        <v>211.35</v>
      </c>
      <c r="IS73" s="231">
        <v>318.70999999999998</v>
      </c>
      <c r="IT73" s="231">
        <v>314.52</v>
      </c>
      <c r="IU73" s="231">
        <v>322.02999999999997</v>
      </c>
      <c r="IV73" s="231">
        <v>313.27</v>
      </c>
      <c r="IW73" s="231">
        <v>313.08</v>
      </c>
      <c r="IX73" s="231">
        <v>531.25</v>
      </c>
      <c r="IY73" s="231">
        <v>365.83</v>
      </c>
      <c r="IZ73" s="231">
        <v>325.13</v>
      </c>
      <c r="JA73" s="231">
        <v>310.06</v>
      </c>
      <c r="JB73" s="231">
        <v>285.85000000000002</v>
      </c>
      <c r="JC73" s="231">
        <v>326.8</v>
      </c>
      <c r="JD73" s="231">
        <v>457.79</v>
      </c>
      <c r="JE73" s="231">
        <v>318.39</v>
      </c>
      <c r="JF73" s="231">
        <v>339.12</v>
      </c>
      <c r="JG73" s="231">
        <v>294.81</v>
      </c>
      <c r="JH73" s="231">
        <v>319.83</v>
      </c>
      <c r="JI73" s="231">
        <v>305.64</v>
      </c>
      <c r="JJ73" s="231">
        <v>334.75</v>
      </c>
      <c r="JK73" s="231">
        <v>424.28</v>
      </c>
      <c r="JL73" s="231">
        <v>319.14999999999998</v>
      </c>
      <c r="JM73" s="231">
        <v>243.53</v>
      </c>
      <c r="JN73">
        <v>313.42</v>
      </c>
      <c r="JO73" s="231">
        <v>318.37</v>
      </c>
      <c r="JP73" s="231">
        <v>531.41</v>
      </c>
      <c r="JQ73" s="231">
        <v>316.55</v>
      </c>
      <c r="JR73" s="231">
        <v>505.97</v>
      </c>
      <c r="JS73" s="231">
        <v>335.7</v>
      </c>
      <c r="JT73" s="231">
        <v>256.05</v>
      </c>
      <c r="JU73" s="231">
        <v>322.33</v>
      </c>
      <c r="JV73" s="231">
        <v>315.83</v>
      </c>
      <c r="JW73" s="231">
        <v>481.4</v>
      </c>
      <c r="JX73" s="231">
        <v>303.81</v>
      </c>
      <c r="JY73" s="231">
        <v>323.27</v>
      </c>
      <c r="JZ73" s="231">
        <v>276.95999999999998</v>
      </c>
      <c r="KA73" s="231">
        <v>339.83</v>
      </c>
      <c r="KB73" s="231">
        <v>296.43</v>
      </c>
      <c r="KC73" s="231">
        <v>223.14</v>
      </c>
      <c r="KD73" s="231">
        <v>320.33</v>
      </c>
      <c r="KE73" s="231">
        <v>331.48</v>
      </c>
      <c r="KF73" s="231">
        <v>475.14</v>
      </c>
      <c r="KG73" s="231">
        <v>512.6</v>
      </c>
      <c r="KH73" s="231">
        <v>371.53</v>
      </c>
      <c r="KI73" s="231">
        <v>313.83</v>
      </c>
      <c r="KJ73">
        <v>243.84</v>
      </c>
      <c r="KK73" s="231">
        <v>321.92</v>
      </c>
      <c r="KL73" s="231">
        <v>293.55</v>
      </c>
      <c r="KM73" s="231">
        <v>451.79</v>
      </c>
      <c r="KN73" s="231">
        <v>565</v>
      </c>
      <c r="KO73" s="231">
        <v>242.79</v>
      </c>
      <c r="KP73" s="231">
        <v>238.71</v>
      </c>
      <c r="KQ73" s="231">
        <v>297.83</v>
      </c>
      <c r="KR73" s="231">
        <v>342.63</v>
      </c>
      <c r="KS73" s="231">
        <v>271.56</v>
      </c>
      <c r="KT73" s="231">
        <v>438.56</v>
      </c>
      <c r="KU73" s="231">
        <v>326.77</v>
      </c>
      <c r="KV73" s="231">
        <v>476.56</v>
      </c>
      <c r="KW73" s="231">
        <v>345.4</v>
      </c>
      <c r="KX73" s="231">
        <v>415.47</v>
      </c>
      <c r="KY73" s="231">
        <v>556.79999999999995</v>
      </c>
      <c r="KZ73" s="231">
        <v>551.79999999999995</v>
      </c>
    </row>
    <row r="74" spans="1:312">
      <c r="A74" s="231">
        <v>2019</v>
      </c>
      <c r="B74" s="231">
        <v>11</v>
      </c>
      <c r="C74" s="231">
        <v>718.15</v>
      </c>
      <c r="D74" s="231">
        <v>396.34</v>
      </c>
      <c r="E74" s="231">
        <v>400.2</v>
      </c>
      <c r="F74" s="231">
        <v>391.16</v>
      </c>
      <c r="G74">
        <v>436.46</v>
      </c>
      <c r="H74" s="231">
        <v>442.57</v>
      </c>
      <c r="I74" s="231">
        <v>766.19</v>
      </c>
      <c r="J74" s="231">
        <v>316.89999999999998</v>
      </c>
      <c r="K74" s="231">
        <v>750.15</v>
      </c>
      <c r="L74" s="231">
        <v>476.11</v>
      </c>
      <c r="M74" s="231">
        <v>446.43</v>
      </c>
      <c r="N74" s="231">
        <v>481.08</v>
      </c>
      <c r="O74" s="231">
        <v>454.38</v>
      </c>
      <c r="P74" s="231">
        <v>532.55999999999995</v>
      </c>
      <c r="Q74" s="231">
        <v>637.45000000000005</v>
      </c>
      <c r="R74" s="231">
        <v>337.89</v>
      </c>
      <c r="S74" s="231">
        <v>715.72</v>
      </c>
      <c r="T74" s="231">
        <v>400.15</v>
      </c>
      <c r="U74" s="231">
        <v>530.33000000000004</v>
      </c>
      <c r="V74" s="231">
        <v>334.65</v>
      </c>
      <c r="W74" s="231">
        <v>512.49</v>
      </c>
      <c r="X74" s="231">
        <v>413.6</v>
      </c>
      <c r="Y74" s="231">
        <v>406.99</v>
      </c>
      <c r="Z74" s="231">
        <v>357.51</v>
      </c>
      <c r="AA74" s="231">
        <v>327.68</v>
      </c>
      <c r="AB74" s="231">
        <v>620.4</v>
      </c>
      <c r="AC74" s="231">
        <v>411.28</v>
      </c>
      <c r="AD74" s="231">
        <v>346.03</v>
      </c>
      <c r="AE74" s="231">
        <v>507.23</v>
      </c>
      <c r="AF74" s="231">
        <v>398.3</v>
      </c>
      <c r="AG74" s="231">
        <v>465.41</v>
      </c>
      <c r="AH74" s="231">
        <v>533.70000000000005</v>
      </c>
      <c r="AI74" s="231">
        <v>528.91</v>
      </c>
      <c r="AJ74" s="231">
        <v>667.47</v>
      </c>
      <c r="AK74" s="231">
        <v>454.95</v>
      </c>
      <c r="AL74" s="231">
        <v>547.98</v>
      </c>
      <c r="AM74" s="231">
        <v>430.45</v>
      </c>
      <c r="AN74" s="231">
        <v>382</v>
      </c>
      <c r="AO74" s="231">
        <v>434.25</v>
      </c>
      <c r="AP74" s="231">
        <v>432.74</v>
      </c>
      <c r="AQ74" s="231">
        <v>335.72</v>
      </c>
      <c r="AR74" s="231">
        <v>481.36</v>
      </c>
      <c r="AS74" s="231">
        <v>346.3</v>
      </c>
      <c r="AT74" s="231">
        <v>430.88</v>
      </c>
      <c r="AU74" s="231">
        <v>287.07</v>
      </c>
      <c r="AV74" s="231">
        <v>506.7</v>
      </c>
      <c r="AW74" s="231">
        <v>484.38</v>
      </c>
      <c r="AX74" s="231">
        <v>449</v>
      </c>
      <c r="AY74" s="231">
        <v>430.23</v>
      </c>
      <c r="AZ74" s="231">
        <v>456.38</v>
      </c>
      <c r="BA74" s="231">
        <v>424.77</v>
      </c>
      <c r="BB74" s="231">
        <v>469.32</v>
      </c>
      <c r="BC74" s="231">
        <v>665.62</v>
      </c>
      <c r="BD74" s="231">
        <v>433.53</v>
      </c>
      <c r="BE74" s="231">
        <v>644.32000000000005</v>
      </c>
      <c r="BF74" s="231">
        <v>405.52</v>
      </c>
      <c r="BG74" s="231">
        <v>408.26</v>
      </c>
      <c r="BH74">
        <v>406.73</v>
      </c>
      <c r="BI74">
        <v>451.4</v>
      </c>
      <c r="BJ74" s="231">
        <v>415.57</v>
      </c>
      <c r="BK74" s="231">
        <v>386.95</v>
      </c>
      <c r="BL74" s="231">
        <v>699.63</v>
      </c>
      <c r="BM74" s="231">
        <v>797</v>
      </c>
      <c r="BN74" s="231">
        <v>467.33</v>
      </c>
      <c r="BO74" s="231">
        <v>367.54</v>
      </c>
      <c r="BP74" s="231">
        <v>417.45</v>
      </c>
      <c r="BQ74">
        <v>410.19</v>
      </c>
      <c r="BR74" s="231">
        <v>507.22</v>
      </c>
      <c r="BS74" s="231">
        <v>449.84</v>
      </c>
      <c r="BT74" s="231">
        <v>456.65</v>
      </c>
      <c r="BU74" s="231">
        <v>345.57</v>
      </c>
      <c r="BV74" s="231">
        <v>616.65</v>
      </c>
      <c r="BW74" s="231">
        <v>653.84</v>
      </c>
      <c r="BX74" s="231">
        <v>659.92</v>
      </c>
      <c r="BY74" s="231">
        <v>491.79</v>
      </c>
      <c r="BZ74" s="231">
        <v>327.73</v>
      </c>
      <c r="CA74" s="231">
        <v>738.55</v>
      </c>
      <c r="CB74" s="231">
        <v>340.63</v>
      </c>
      <c r="CC74" s="231">
        <v>401.49</v>
      </c>
      <c r="CD74" s="231">
        <v>420.49</v>
      </c>
      <c r="CE74" s="231">
        <v>392.44</v>
      </c>
      <c r="CF74" s="231">
        <v>505.1</v>
      </c>
      <c r="CG74" s="231">
        <v>430.33</v>
      </c>
      <c r="CH74" s="231">
        <v>397.55</v>
      </c>
      <c r="CI74" s="231">
        <v>506.12</v>
      </c>
      <c r="CJ74" s="231">
        <v>402.8</v>
      </c>
      <c r="CK74" s="231">
        <v>390.43</v>
      </c>
      <c r="CL74" s="231">
        <v>492.69</v>
      </c>
      <c r="CM74" s="231">
        <v>523.6</v>
      </c>
      <c r="CN74" s="231">
        <v>365.64</v>
      </c>
      <c r="CO74" s="231">
        <v>323.44</v>
      </c>
      <c r="CP74" s="231">
        <v>384.5</v>
      </c>
      <c r="CQ74" s="231">
        <v>350.51</v>
      </c>
      <c r="CR74" s="231">
        <v>351.72</v>
      </c>
      <c r="CS74" s="231">
        <v>399.36</v>
      </c>
      <c r="CT74" s="231">
        <v>823.73</v>
      </c>
      <c r="CU74" s="231">
        <v>631.38</v>
      </c>
      <c r="CV74" s="231">
        <v>411.09</v>
      </c>
      <c r="CW74" s="231">
        <v>676.75</v>
      </c>
      <c r="CX74" s="231">
        <v>341.91</v>
      </c>
      <c r="CY74" s="231">
        <v>862.09</v>
      </c>
      <c r="CZ74" s="231">
        <v>394.37</v>
      </c>
      <c r="DA74" s="231">
        <v>338.42</v>
      </c>
      <c r="DB74" s="231">
        <v>471.84</v>
      </c>
      <c r="DC74" s="231">
        <v>325.54000000000002</v>
      </c>
      <c r="DD74" s="231">
        <v>443.48</v>
      </c>
      <c r="DE74" s="231">
        <v>428.18</v>
      </c>
      <c r="DF74" s="231">
        <v>469.73</v>
      </c>
      <c r="DG74" s="231">
        <v>390.41</v>
      </c>
      <c r="DH74" s="231">
        <v>829.56</v>
      </c>
      <c r="DI74" s="231">
        <v>420.96</v>
      </c>
      <c r="DJ74" s="231">
        <v>348.23</v>
      </c>
      <c r="DK74" s="231">
        <v>428.5</v>
      </c>
      <c r="DL74" s="231">
        <v>500.08</v>
      </c>
      <c r="DM74" s="231">
        <v>565.59</v>
      </c>
      <c r="DN74" s="231">
        <v>333.38</v>
      </c>
      <c r="DO74" s="231">
        <v>451.53</v>
      </c>
      <c r="DP74" s="231">
        <v>448.75</v>
      </c>
      <c r="DQ74" s="231">
        <v>364.01</v>
      </c>
      <c r="DR74" s="231">
        <v>381.4</v>
      </c>
      <c r="DS74" s="231">
        <v>441.91</v>
      </c>
      <c r="DT74" s="231">
        <v>382.25</v>
      </c>
      <c r="DU74" s="231">
        <v>816.3</v>
      </c>
      <c r="DV74" s="231">
        <v>325</v>
      </c>
      <c r="DW74" s="231">
        <v>450.85</v>
      </c>
      <c r="DX74" s="231">
        <v>352.68</v>
      </c>
      <c r="DY74" s="231">
        <v>319.35000000000002</v>
      </c>
      <c r="DZ74" s="231">
        <v>455.24</v>
      </c>
      <c r="EA74" s="231">
        <v>528.86</v>
      </c>
      <c r="EB74" s="231">
        <v>390.93</v>
      </c>
      <c r="EC74" s="231">
        <v>389.6</v>
      </c>
      <c r="ED74" s="231">
        <v>394.89</v>
      </c>
      <c r="EE74" s="231">
        <v>407.86</v>
      </c>
      <c r="EF74" s="231">
        <v>411.51</v>
      </c>
      <c r="EG74" s="231">
        <v>478.14</v>
      </c>
      <c r="EH74" s="231">
        <v>416.12</v>
      </c>
      <c r="EI74" s="231">
        <v>390.37</v>
      </c>
      <c r="EJ74" s="231">
        <v>552.28</v>
      </c>
      <c r="EK74" s="231">
        <v>316.75</v>
      </c>
      <c r="EL74" s="231">
        <v>503.61</v>
      </c>
      <c r="EM74" s="231">
        <v>665.58</v>
      </c>
      <c r="EN74" s="231">
        <v>324.89999999999998</v>
      </c>
      <c r="EO74" s="231">
        <v>705.07</v>
      </c>
      <c r="EP74" s="231">
        <v>391.17</v>
      </c>
      <c r="EQ74" s="231">
        <v>427.63</v>
      </c>
      <c r="ER74" s="231">
        <v>312.64</v>
      </c>
      <c r="ES74" s="231">
        <v>556.25</v>
      </c>
      <c r="ET74" s="231">
        <v>729.6</v>
      </c>
      <c r="EU74" s="231">
        <v>407.64</v>
      </c>
      <c r="EV74" s="231">
        <v>376.11</v>
      </c>
      <c r="EW74" s="231">
        <v>410.04</v>
      </c>
      <c r="EX74" s="231">
        <v>425.44</v>
      </c>
      <c r="EY74" s="231">
        <v>530.6</v>
      </c>
      <c r="EZ74" s="231">
        <v>425.49</v>
      </c>
      <c r="FA74">
        <v>430.27</v>
      </c>
      <c r="FB74" s="231">
        <v>421.75</v>
      </c>
      <c r="FC74" s="231">
        <v>489.25</v>
      </c>
      <c r="FD74" s="231">
        <v>436.8</v>
      </c>
      <c r="FE74" s="231">
        <v>374.7</v>
      </c>
      <c r="FF74" s="231">
        <v>382.06</v>
      </c>
      <c r="FG74" s="231">
        <v>351.45</v>
      </c>
      <c r="FH74" s="231">
        <v>335.55</v>
      </c>
      <c r="FI74" s="231">
        <v>391.95</v>
      </c>
      <c r="FJ74" s="231">
        <v>480.28</v>
      </c>
      <c r="FK74" s="231">
        <v>481.55</v>
      </c>
      <c r="FL74" s="231">
        <v>574.62</v>
      </c>
      <c r="FM74" s="231">
        <v>413.29</v>
      </c>
      <c r="FN74" s="231">
        <v>406.82</v>
      </c>
      <c r="FO74" s="231">
        <v>702.4</v>
      </c>
      <c r="FP74" s="231">
        <v>419.23</v>
      </c>
      <c r="FQ74" s="231">
        <v>374.3</v>
      </c>
      <c r="FR74" s="231">
        <v>407.71</v>
      </c>
      <c r="FS74" s="231">
        <v>398.3</v>
      </c>
      <c r="FT74" s="231">
        <v>374.78</v>
      </c>
      <c r="FU74" s="231">
        <v>438.07</v>
      </c>
      <c r="FV74" s="231">
        <v>388.35</v>
      </c>
      <c r="FW74" s="231">
        <v>511.97</v>
      </c>
      <c r="FX74" s="231">
        <v>358.25</v>
      </c>
      <c r="FY74" s="231">
        <v>541.91</v>
      </c>
      <c r="FZ74" s="231">
        <v>371.79</v>
      </c>
      <c r="GA74" s="231">
        <v>371.08</v>
      </c>
      <c r="GB74" s="231">
        <v>380.19</v>
      </c>
      <c r="GC74" s="231">
        <v>790.98</v>
      </c>
      <c r="GD74" s="231">
        <v>382.7</v>
      </c>
      <c r="GE74">
        <v>363.03</v>
      </c>
      <c r="GF74" s="231">
        <v>662.11</v>
      </c>
      <c r="GG74" s="231">
        <v>698.42</v>
      </c>
      <c r="GH74" s="231">
        <v>601.39</v>
      </c>
      <c r="GI74" s="231">
        <v>335.87</v>
      </c>
      <c r="GJ74" s="231">
        <v>533.33000000000004</v>
      </c>
      <c r="GK74" s="231">
        <v>470.86</v>
      </c>
      <c r="GL74" s="231">
        <v>400.62</v>
      </c>
      <c r="GM74" s="231">
        <v>488.88</v>
      </c>
      <c r="GN74" s="231">
        <v>418.35</v>
      </c>
      <c r="GO74" s="231">
        <v>300.14999999999998</v>
      </c>
      <c r="GP74" s="231">
        <v>339.57</v>
      </c>
      <c r="GQ74" s="231">
        <v>420.03</v>
      </c>
      <c r="GR74" s="231">
        <v>637.03</v>
      </c>
      <c r="GS74" s="231">
        <v>484.63</v>
      </c>
      <c r="GT74" s="231">
        <v>426.74</v>
      </c>
      <c r="GU74" s="231">
        <v>325.13</v>
      </c>
      <c r="GV74" s="231">
        <v>446.07</v>
      </c>
      <c r="GW74" s="231">
        <v>370.13</v>
      </c>
      <c r="GX74" s="231">
        <v>430.43</v>
      </c>
      <c r="GY74" s="231">
        <v>496.77</v>
      </c>
      <c r="GZ74" s="231">
        <v>613.66</v>
      </c>
      <c r="HA74" s="231">
        <v>403.44</v>
      </c>
      <c r="HB74" s="231">
        <v>395.6</v>
      </c>
      <c r="HC74" s="231">
        <v>770.86</v>
      </c>
      <c r="HD74" s="231">
        <v>325.49</v>
      </c>
      <c r="HE74" s="231">
        <v>397.53</v>
      </c>
      <c r="HF74" s="231">
        <v>394.81</v>
      </c>
      <c r="HG74" s="231">
        <v>395.76</v>
      </c>
      <c r="HH74" s="231">
        <v>476.49</v>
      </c>
      <c r="HI74" s="231">
        <v>670.5</v>
      </c>
      <c r="HJ74" s="231">
        <v>716.33</v>
      </c>
      <c r="HK74" s="231">
        <v>422.88</v>
      </c>
      <c r="HL74" s="231">
        <v>423.09</v>
      </c>
      <c r="HM74" s="231">
        <v>642.67999999999995</v>
      </c>
      <c r="HN74" s="231">
        <v>397.18</v>
      </c>
      <c r="HO74" s="231">
        <v>531.98</v>
      </c>
      <c r="HP74" s="231">
        <v>485.65</v>
      </c>
      <c r="HQ74" s="231">
        <v>465.43</v>
      </c>
      <c r="HR74" s="231">
        <v>336.16</v>
      </c>
      <c r="HS74" s="231">
        <v>325.22000000000003</v>
      </c>
      <c r="HT74" s="231">
        <v>626.19000000000005</v>
      </c>
      <c r="HU74" s="231">
        <v>409.38</v>
      </c>
      <c r="HV74" s="231">
        <v>634.69000000000005</v>
      </c>
      <c r="HW74" s="231">
        <v>406.08</v>
      </c>
      <c r="HX74" s="231">
        <v>436.05</v>
      </c>
      <c r="HY74" s="231">
        <v>604.38</v>
      </c>
      <c r="HZ74" s="231">
        <v>634.95000000000005</v>
      </c>
      <c r="IA74" s="231">
        <v>503.28</v>
      </c>
      <c r="IB74" s="231">
        <v>421.55</v>
      </c>
      <c r="IC74" s="231">
        <v>483.01</v>
      </c>
      <c r="ID74" s="231">
        <v>407.7</v>
      </c>
      <c r="IE74" s="231">
        <v>403.66</v>
      </c>
      <c r="IF74" s="231">
        <v>321.67</v>
      </c>
      <c r="IG74" s="231">
        <v>425.64</v>
      </c>
      <c r="IH74" s="231">
        <v>414.72</v>
      </c>
      <c r="II74" s="231">
        <v>427.28</v>
      </c>
      <c r="IJ74" s="231">
        <v>461.83</v>
      </c>
      <c r="IK74" s="231">
        <v>544.09</v>
      </c>
      <c r="IL74" s="231">
        <v>376.76</v>
      </c>
      <c r="IM74" s="231">
        <v>332.97</v>
      </c>
      <c r="IN74" s="231">
        <v>511.6</v>
      </c>
      <c r="IO74" s="231">
        <v>346.24</v>
      </c>
      <c r="IP74" s="231">
        <v>411.62</v>
      </c>
      <c r="IQ74" s="231">
        <v>431.04</v>
      </c>
      <c r="IR74" s="231">
        <v>300.5</v>
      </c>
      <c r="IS74" s="231">
        <v>417.18</v>
      </c>
      <c r="IT74" s="231">
        <v>388.84</v>
      </c>
      <c r="IU74" s="231">
        <v>401.87</v>
      </c>
      <c r="IV74" s="231">
        <v>388.26</v>
      </c>
      <c r="IW74" s="231">
        <v>402.98</v>
      </c>
      <c r="IX74" s="231">
        <v>671.69</v>
      </c>
      <c r="IY74" s="231">
        <v>470.96</v>
      </c>
      <c r="IZ74" s="231">
        <v>418.52</v>
      </c>
      <c r="JA74" s="231">
        <v>410.87</v>
      </c>
      <c r="JB74" s="231">
        <v>382.78</v>
      </c>
      <c r="JC74" s="231">
        <v>424.68</v>
      </c>
      <c r="JD74" s="231">
        <v>580.91999999999996</v>
      </c>
      <c r="JE74" s="231">
        <v>411.15</v>
      </c>
      <c r="JF74" s="231">
        <v>436.08</v>
      </c>
      <c r="JG74" s="231">
        <v>411.88</v>
      </c>
      <c r="JH74" s="231">
        <v>413.47</v>
      </c>
      <c r="JI74" s="231">
        <v>391.31</v>
      </c>
      <c r="JJ74" s="231">
        <v>420.24</v>
      </c>
      <c r="JK74" s="231">
        <v>540.38</v>
      </c>
      <c r="JL74" s="231">
        <v>417.19</v>
      </c>
      <c r="JM74" s="231">
        <v>348.78</v>
      </c>
      <c r="JN74">
        <v>393.77</v>
      </c>
      <c r="JO74" s="231">
        <v>419.91</v>
      </c>
      <c r="JP74" s="231">
        <v>700.89</v>
      </c>
      <c r="JQ74" s="231">
        <v>406.98</v>
      </c>
      <c r="JR74" s="231">
        <v>650.1</v>
      </c>
      <c r="JS74" s="231">
        <v>433.02</v>
      </c>
      <c r="JT74" s="231">
        <v>346.5</v>
      </c>
      <c r="JU74" s="231">
        <v>417.29</v>
      </c>
      <c r="JV74" s="231">
        <v>415.27</v>
      </c>
      <c r="JW74" s="231">
        <v>614.41999999999996</v>
      </c>
      <c r="JX74" s="231">
        <v>399.71</v>
      </c>
      <c r="JY74" s="231">
        <v>394.83</v>
      </c>
      <c r="JZ74" s="231">
        <v>358.51</v>
      </c>
      <c r="KA74" s="231">
        <v>445.51</v>
      </c>
      <c r="KB74" s="231">
        <v>391.85</v>
      </c>
      <c r="KC74" s="231">
        <v>308.33</v>
      </c>
      <c r="KD74" s="231">
        <v>403.09</v>
      </c>
      <c r="KE74" s="231">
        <v>428.63</v>
      </c>
      <c r="KF74" s="231">
        <v>604.9</v>
      </c>
      <c r="KG74" s="231">
        <v>662.28</v>
      </c>
      <c r="KH74" s="231">
        <v>476.07</v>
      </c>
      <c r="KI74" s="231">
        <v>412.67</v>
      </c>
      <c r="KJ74">
        <v>338.89</v>
      </c>
      <c r="KK74" s="231">
        <v>416.48</v>
      </c>
      <c r="KL74" s="231">
        <v>386.71</v>
      </c>
      <c r="KM74" s="231">
        <v>569.92999999999995</v>
      </c>
      <c r="KN74" s="231">
        <v>726.62</v>
      </c>
      <c r="KO74" s="231">
        <v>339.93</v>
      </c>
      <c r="KP74" s="231">
        <v>347.04</v>
      </c>
      <c r="KQ74" s="231">
        <v>410.95</v>
      </c>
      <c r="KR74" s="231">
        <v>450.2</v>
      </c>
      <c r="KS74" s="231">
        <v>364.3</v>
      </c>
      <c r="KT74" s="231">
        <v>563.79</v>
      </c>
      <c r="KU74" s="231">
        <v>427.88</v>
      </c>
      <c r="KV74" s="231">
        <v>618.04999999999995</v>
      </c>
      <c r="KW74" s="231">
        <v>423.63</v>
      </c>
      <c r="KX74" s="231">
        <v>539.33000000000004</v>
      </c>
      <c r="KY74" s="231">
        <v>738.86</v>
      </c>
      <c r="KZ74" s="231">
        <v>718.55</v>
      </c>
    </row>
    <row r="75" spans="1:312">
      <c r="A75" s="231">
        <v>2019</v>
      </c>
      <c r="B75" s="231">
        <v>12</v>
      </c>
      <c r="C75" s="231">
        <v>683.58</v>
      </c>
      <c r="D75" s="231">
        <v>445.63</v>
      </c>
      <c r="E75" s="231">
        <v>432.65</v>
      </c>
      <c r="F75" s="231">
        <v>447.72</v>
      </c>
      <c r="G75">
        <v>465.15</v>
      </c>
      <c r="H75" s="231">
        <v>469.98</v>
      </c>
      <c r="I75" s="231">
        <v>704.66</v>
      </c>
      <c r="J75" s="231">
        <v>376.51</v>
      </c>
      <c r="K75" s="231">
        <v>688.73</v>
      </c>
      <c r="L75" s="231">
        <v>508.38</v>
      </c>
      <c r="M75" s="231">
        <v>460.21</v>
      </c>
      <c r="N75" s="231">
        <v>514.27</v>
      </c>
      <c r="O75" s="231">
        <v>468.13</v>
      </c>
      <c r="P75" s="231">
        <v>555.41999999999996</v>
      </c>
      <c r="Q75" s="231">
        <v>627.79</v>
      </c>
      <c r="R75" s="231">
        <v>395.12</v>
      </c>
      <c r="S75" s="231">
        <v>676.3</v>
      </c>
      <c r="T75" s="231">
        <v>439.5</v>
      </c>
      <c r="U75" s="231">
        <v>563.94000000000005</v>
      </c>
      <c r="V75" s="231">
        <v>403.85</v>
      </c>
      <c r="W75" s="231">
        <v>537.98</v>
      </c>
      <c r="X75" s="231">
        <v>453.24</v>
      </c>
      <c r="Y75" s="231">
        <v>453.1</v>
      </c>
      <c r="Z75" s="231">
        <v>422.35</v>
      </c>
      <c r="AA75" s="231">
        <v>402.46</v>
      </c>
      <c r="AB75" s="231">
        <v>643.25</v>
      </c>
      <c r="AC75" s="231">
        <v>457.05</v>
      </c>
      <c r="AD75" s="231">
        <v>392.01</v>
      </c>
      <c r="AE75" s="231">
        <v>549.13</v>
      </c>
      <c r="AF75" s="231">
        <v>445.37</v>
      </c>
      <c r="AG75" s="231">
        <v>487.08</v>
      </c>
      <c r="AH75" s="231">
        <v>572.54999999999995</v>
      </c>
      <c r="AI75" s="231">
        <v>555.63</v>
      </c>
      <c r="AJ75" s="231">
        <v>650.13</v>
      </c>
      <c r="AK75" s="231">
        <v>467.46</v>
      </c>
      <c r="AL75" s="231">
        <v>585.66</v>
      </c>
      <c r="AM75" s="231">
        <v>467.79</v>
      </c>
      <c r="AN75" s="231">
        <v>443.82</v>
      </c>
      <c r="AO75" s="231">
        <v>471.68</v>
      </c>
      <c r="AP75" s="231">
        <v>467.03</v>
      </c>
      <c r="AQ75" s="231">
        <v>398.4</v>
      </c>
      <c r="AR75" s="231">
        <v>512.28</v>
      </c>
      <c r="AS75" s="231">
        <v>385.36</v>
      </c>
      <c r="AT75" s="231">
        <v>459.61</v>
      </c>
      <c r="AU75" s="231">
        <v>355.48</v>
      </c>
      <c r="AV75" s="231">
        <v>539</v>
      </c>
      <c r="AW75" s="231">
        <v>516.41999999999996</v>
      </c>
      <c r="AX75" s="231">
        <v>494.97</v>
      </c>
      <c r="AY75" s="231">
        <v>460.04</v>
      </c>
      <c r="AZ75" s="231">
        <v>471.18</v>
      </c>
      <c r="BA75" s="231">
        <v>465.28</v>
      </c>
      <c r="BB75" s="231">
        <v>492.23</v>
      </c>
      <c r="BC75" s="231">
        <v>646.79999999999995</v>
      </c>
      <c r="BD75" s="231">
        <v>451.35</v>
      </c>
      <c r="BE75" s="231">
        <v>620.74</v>
      </c>
      <c r="BF75" s="231">
        <v>448.91</v>
      </c>
      <c r="BG75" s="231">
        <v>458.19</v>
      </c>
      <c r="BH75">
        <v>450.98</v>
      </c>
      <c r="BI75">
        <v>468.98</v>
      </c>
      <c r="BJ75" s="231">
        <v>438.88</v>
      </c>
      <c r="BK75" s="231">
        <v>444.62</v>
      </c>
      <c r="BL75" s="231">
        <v>674.47</v>
      </c>
      <c r="BM75" s="231">
        <v>727.98</v>
      </c>
      <c r="BN75" s="231">
        <v>501.38</v>
      </c>
      <c r="BO75" s="231">
        <v>396.35</v>
      </c>
      <c r="BP75" s="231">
        <v>443.25</v>
      </c>
      <c r="BQ75">
        <v>444.03</v>
      </c>
      <c r="BR75" s="231">
        <v>546.42999999999995</v>
      </c>
      <c r="BS75" s="231">
        <v>464.7</v>
      </c>
      <c r="BT75" s="231">
        <v>488.56</v>
      </c>
      <c r="BU75" s="231">
        <v>391.33</v>
      </c>
      <c r="BV75" s="231">
        <v>626.26</v>
      </c>
      <c r="BW75" s="231">
        <v>609.5</v>
      </c>
      <c r="BX75" s="231">
        <v>668.18</v>
      </c>
      <c r="BY75" s="231">
        <v>524.88</v>
      </c>
      <c r="BZ75" s="231">
        <v>383.86</v>
      </c>
      <c r="CA75" s="231">
        <v>647.91</v>
      </c>
      <c r="CB75" s="231">
        <v>399.08</v>
      </c>
      <c r="CC75" s="231">
        <v>417.8</v>
      </c>
      <c r="CD75" s="231">
        <v>451.13</v>
      </c>
      <c r="CE75" s="231">
        <v>420.69</v>
      </c>
      <c r="CF75" s="231">
        <v>534.41</v>
      </c>
      <c r="CG75" s="231">
        <v>454.48</v>
      </c>
      <c r="CH75" s="231">
        <v>451.06</v>
      </c>
      <c r="CI75" s="231">
        <v>530.69000000000005</v>
      </c>
      <c r="CJ75" s="231">
        <v>451.35</v>
      </c>
      <c r="CK75" s="231">
        <v>434.33</v>
      </c>
      <c r="CL75" s="231">
        <v>518.9</v>
      </c>
      <c r="CM75" s="231">
        <v>535.44000000000005</v>
      </c>
      <c r="CN75" s="231">
        <v>422.77</v>
      </c>
      <c r="CO75" s="231">
        <v>375.82</v>
      </c>
      <c r="CP75" s="231">
        <v>440.82</v>
      </c>
      <c r="CQ75" s="231">
        <v>414.1</v>
      </c>
      <c r="CR75" s="231">
        <v>412.75</v>
      </c>
      <c r="CS75" s="231">
        <v>445.12</v>
      </c>
      <c r="CT75" s="231">
        <v>734.53</v>
      </c>
      <c r="CU75" s="231">
        <v>642.53</v>
      </c>
      <c r="CV75" s="231">
        <v>449.18</v>
      </c>
      <c r="CW75" s="231">
        <v>645.99</v>
      </c>
      <c r="CX75" s="231">
        <v>411.96</v>
      </c>
      <c r="CY75" s="231">
        <v>764.49</v>
      </c>
      <c r="CZ75" s="231">
        <v>424.97</v>
      </c>
      <c r="DA75" s="231">
        <v>410.4</v>
      </c>
      <c r="DB75" s="231">
        <v>494.85</v>
      </c>
      <c r="DC75" s="231">
        <v>395.52</v>
      </c>
      <c r="DD75" s="231">
        <v>461.03</v>
      </c>
      <c r="DE75" s="231">
        <v>462.91</v>
      </c>
      <c r="DF75" s="231">
        <v>491</v>
      </c>
      <c r="DG75" s="231">
        <v>430.91</v>
      </c>
      <c r="DH75" s="231">
        <v>724.95</v>
      </c>
      <c r="DI75" s="231">
        <v>455.25</v>
      </c>
      <c r="DJ75" s="231">
        <v>406.23</v>
      </c>
      <c r="DK75" s="231">
        <v>472.29</v>
      </c>
      <c r="DL75" s="231">
        <v>530.09</v>
      </c>
      <c r="DM75" s="231">
        <v>580.17999999999995</v>
      </c>
      <c r="DN75" s="231">
        <v>401.27</v>
      </c>
      <c r="DO75" s="231">
        <v>473.43</v>
      </c>
      <c r="DP75" s="231">
        <v>464.83</v>
      </c>
      <c r="DQ75" s="231">
        <v>396.96</v>
      </c>
      <c r="DR75" s="231">
        <v>387.25</v>
      </c>
      <c r="DS75" s="231">
        <v>469.59</v>
      </c>
      <c r="DT75" s="231">
        <v>409.2</v>
      </c>
      <c r="DU75" s="231">
        <v>739.01</v>
      </c>
      <c r="DV75" s="231">
        <v>384.38</v>
      </c>
      <c r="DW75" s="231">
        <v>479.86</v>
      </c>
      <c r="DX75" s="231">
        <v>400.74</v>
      </c>
      <c r="DY75" s="231">
        <v>375.62</v>
      </c>
      <c r="DZ75" s="231">
        <v>465.97</v>
      </c>
      <c r="EA75" s="231">
        <v>557.52</v>
      </c>
      <c r="EB75" s="231">
        <v>423.49</v>
      </c>
      <c r="EC75" s="231">
        <v>450.11</v>
      </c>
      <c r="ED75" s="231">
        <v>444.95</v>
      </c>
      <c r="EE75" s="231">
        <v>435.95</v>
      </c>
      <c r="EF75" s="231">
        <v>432.83</v>
      </c>
      <c r="EG75" s="231">
        <v>502.53</v>
      </c>
      <c r="EH75" s="231">
        <v>438.35</v>
      </c>
      <c r="EI75" s="231">
        <v>440.75</v>
      </c>
      <c r="EJ75" s="231">
        <v>603.53</v>
      </c>
      <c r="EK75" s="231">
        <v>375.97</v>
      </c>
      <c r="EL75" s="231">
        <v>528.69000000000005</v>
      </c>
      <c r="EM75" s="231">
        <v>624.92999999999995</v>
      </c>
      <c r="EN75" s="231">
        <v>386.46</v>
      </c>
      <c r="EO75" s="231">
        <v>665.01</v>
      </c>
      <c r="EP75" s="231">
        <v>402.85</v>
      </c>
      <c r="EQ75" s="231">
        <v>450.68</v>
      </c>
      <c r="ER75" s="231">
        <v>373.18</v>
      </c>
      <c r="ES75" s="231">
        <v>597.01</v>
      </c>
      <c r="ET75" s="231">
        <v>686.11</v>
      </c>
      <c r="EU75" s="231">
        <v>430.49</v>
      </c>
      <c r="EV75" s="231">
        <v>430.48</v>
      </c>
      <c r="EW75" s="231">
        <v>431.62</v>
      </c>
      <c r="EX75" s="231">
        <v>441.03</v>
      </c>
      <c r="EY75" s="231">
        <v>567.19000000000005</v>
      </c>
      <c r="EZ75" s="231">
        <v>439</v>
      </c>
      <c r="FA75">
        <v>463.44</v>
      </c>
      <c r="FB75" s="231">
        <v>438.49</v>
      </c>
      <c r="FC75" s="231">
        <v>524.30999999999995</v>
      </c>
      <c r="FD75" s="231">
        <v>478.81</v>
      </c>
      <c r="FE75" s="231">
        <v>405.14</v>
      </c>
      <c r="FF75" s="231">
        <v>413.6</v>
      </c>
      <c r="FG75" s="231">
        <v>418.11</v>
      </c>
      <c r="FH75" s="231">
        <v>404.7</v>
      </c>
      <c r="FI75" s="231">
        <v>444.04</v>
      </c>
      <c r="FJ75" s="231">
        <v>499.32</v>
      </c>
      <c r="FK75" s="231">
        <v>514.22</v>
      </c>
      <c r="FL75" s="231">
        <v>579.98</v>
      </c>
      <c r="FM75" s="231">
        <v>447.62</v>
      </c>
      <c r="FN75" s="231">
        <v>466.4</v>
      </c>
      <c r="FO75" s="231">
        <v>673.4</v>
      </c>
      <c r="FP75" s="231">
        <v>444.65</v>
      </c>
      <c r="FQ75" s="231">
        <v>434.87</v>
      </c>
      <c r="FR75" s="231">
        <v>457.78</v>
      </c>
      <c r="FS75" s="231">
        <v>448.64</v>
      </c>
      <c r="FT75" s="231">
        <v>430.29</v>
      </c>
      <c r="FU75" s="231">
        <v>473.7</v>
      </c>
      <c r="FV75" s="231">
        <v>415.76</v>
      </c>
      <c r="FW75" s="231">
        <v>532.80999999999995</v>
      </c>
      <c r="FX75" s="231">
        <v>426.7</v>
      </c>
      <c r="FY75" s="231">
        <v>581.96</v>
      </c>
      <c r="FZ75" s="231">
        <v>432.15</v>
      </c>
      <c r="GA75" s="231">
        <v>437</v>
      </c>
      <c r="GB75" s="231">
        <v>433.3</v>
      </c>
      <c r="GC75" s="231">
        <v>715.73</v>
      </c>
      <c r="GD75" s="231">
        <v>413.26</v>
      </c>
      <c r="GE75">
        <v>419.56</v>
      </c>
      <c r="GF75" s="231">
        <v>629.02</v>
      </c>
      <c r="GG75" s="231">
        <v>683.55</v>
      </c>
      <c r="GH75" s="231">
        <v>593.53</v>
      </c>
      <c r="GI75" s="231">
        <v>404.94</v>
      </c>
      <c r="GJ75" s="231">
        <v>564.08000000000004</v>
      </c>
      <c r="GK75" s="231">
        <v>502.77</v>
      </c>
      <c r="GL75" s="231">
        <v>451.54</v>
      </c>
      <c r="GM75" s="231">
        <v>517.38</v>
      </c>
      <c r="GN75" s="231">
        <v>463.01</v>
      </c>
      <c r="GO75" s="231">
        <v>370.92</v>
      </c>
      <c r="GP75" s="231">
        <v>406.38</v>
      </c>
      <c r="GQ75" s="231">
        <v>448.48</v>
      </c>
      <c r="GR75" s="231">
        <v>611.83000000000004</v>
      </c>
      <c r="GS75" s="231">
        <v>511.86</v>
      </c>
      <c r="GT75" s="231">
        <v>444.91</v>
      </c>
      <c r="GU75" s="231">
        <v>393.26</v>
      </c>
      <c r="GV75" s="231">
        <v>490.28</v>
      </c>
      <c r="GW75" s="231">
        <v>385.86</v>
      </c>
      <c r="GX75" s="231">
        <v>454.78</v>
      </c>
      <c r="GY75" s="231">
        <v>523.58000000000004</v>
      </c>
      <c r="GZ75" s="231">
        <v>625.85</v>
      </c>
      <c r="HA75" s="231">
        <v>448.15</v>
      </c>
      <c r="HB75" s="231">
        <v>443.18</v>
      </c>
      <c r="HC75" s="231">
        <v>704.19</v>
      </c>
      <c r="HD75" s="231">
        <v>388.11</v>
      </c>
      <c r="HE75" s="231">
        <v>416.57</v>
      </c>
      <c r="HF75" s="231">
        <v>445.22</v>
      </c>
      <c r="HG75" s="231">
        <v>443</v>
      </c>
      <c r="HH75" s="231">
        <v>504.84</v>
      </c>
      <c r="HI75" s="231">
        <v>620.85</v>
      </c>
      <c r="HJ75" s="231">
        <v>675.91</v>
      </c>
      <c r="HK75" s="231">
        <v>463.68</v>
      </c>
      <c r="HL75" s="231">
        <v>428.06</v>
      </c>
      <c r="HM75" s="231">
        <v>621.05999999999995</v>
      </c>
      <c r="HN75" s="231">
        <v>443.8</v>
      </c>
      <c r="HO75" s="231">
        <v>558.92999999999995</v>
      </c>
      <c r="HP75" s="231">
        <v>520.08000000000004</v>
      </c>
      <c r="HQ75" s="231">
        <v>496.32</v>
      </c>
      <c r="HR75" s="231">
        <v>394.75</v>
      </c>
      <c r="HS75" s="231">
        <v>390.88</v>
      </c>
      <c r="HT75" s="231">
        <v>647.09</v>
      </c>
      <c r="HU75" s="231">
        <v>448.57</v>
      </c>
      <c r="HV75" s="231">
        <v>645.51</v>
      </c>
      <c r="HW75" s="231">
        <v>428.9</v>
      </c>
      <c r="HX75" s="231">
        <v>457.59</v>
      </c>
      <c r="HY75" s="231">
        <v>629.26</v>
      </c>
      <c r="HZ75" s="231">
        <v>691.69</v>
      </c>
      <c r="IA75" s="231">
        <v>531.70000000000005</v>
      </c>
      <c r="IB75" s="231">
        <v>466.55</v>
      </c>
      <c r="IC75" s="231">
        <v>513.02</v>
      </c>
      <c r="ID75" s="231">
        <v>443.84</v>
      </c>
      <c r="IE75" s="231">
        <v>455.44</v>
      </c>
      <c r="IF75" s="231">
        <v>395.63</v>
      </c>
      <c r="IG75" s="231">
        <v>432.97</v>
      </c>
      <c r="IH75" s="231">
        <v>443.79</v>
      </c>
      <c r="II75" s="231">
        <v>456.42</v>
      </c>
      <c r="IJ75" s="231">
        <v>501.75</v>
      </c>
      <c r="IK75" s="231">
        <v>577.72</v>
      </c>
      <c r="IL75" s="231">
        <v>438.93</v>
      </c>
      <c r="IM75" s="231">
        <v>400.54</v>
      </c>
      <c r="IN75" s="231">
        <v>551.04</v>
      </c>
      <c r="IO75" s="231">
        <v>415.38</v>
      </c>
      <c r="IP75" s="231">
        <v>453.28</v>
      </c>
      <c r="IQ75" s="231">
        <v>453.39</v>
      </c>
      <c r="IR75" s="231">
        <v>368.32</v>
      </c>
      <c r="IS75" s="231">
        <v>439.85</v>
      </c>
      <c r="IT75" s="231">
        <v>442.65</v>
      </c>
      <c r="IU75" s="231">
        <v>455.03</v>
      </c>
      <c r="IV75" s="231">
        <v>445.28</v>
      </c>
      <c r="IW75" s="231">
        <v>449.07</v>
      </c>
      <c r="IX75" s="231">
        <v>665.04</v>
      </c>
      <c r="IY75" s="231">
        <v>505.52</v>
      </c>
      <c r="IZ75" s="231">
        <v>448.06</v>
      </c>
      <c r="JA75" s="231">
        <v>429.64</v>
      </c>
      <c r="JB75" s="231">
        <v>424.1</v>
      </c>
      <c r="JC75" s="231">
        <v>461.32</v>
      </c>
      <c r="JD75" s="231">
        <v>585.52</v>
      </c>
      <c r="JE75" s="231">
        <v>455.43</v>
      </c>
      <c r="JF75" s="231">
        <v>477.58</v>
      </c>
      <c r="JG75" s="231">
        <v>425.64</v>
      </c>
      <c r="JH75" s="231">
        <v>458.43</v>
      </c>
      <c r="JI75" s="231">
        <v>440.04</v>
      </c>
      <c r="JJ75" s="231">
        <v>467.06</v>
      </c>
      <c r="JK75" s="231">
        <v>570.41</v>
      </c>
      <c r="JL75" s="231">
        <v>442.98</v>
      </c>
      <c r="JM75" s="231">
        <v>383.8</v>
      </c>
      <c r="JN75">
        <v>447.55</v>
      </c>
      <c r="JO75" s="231">
        <v>463.27</v>
      </c>
      <c r="JP75" s="231">
        <v>667.49</v>
      </c>
      <c r="JQ75" s="231">
        <v>453.43</v>
      </c>
      <c r="JR75" s="231">
        <v>653.33000000000004</v>
      </c>
      <c r="JS75" s="231">
        <v>462.55</v>
      </c>
      <c r="JT75" s="231">
        <v>399.06</v>
      </c>
      <c r="JU75" s="231">
        <v>447.56</v>
      </c>
      <c r="JV75" s="231">
        <v>439.35</v>
      </c>
      <c r="JW75" s="231">
        <v>616.03</v>
      </c>
      <c r="JX75" s="231">
        <v>445.7</v>
      </c>
      <c r="JY75" s="231">
        <v>451.78</v>
      </c>
      <c r="JZ75" s="231">
        <v>419.4</v>
      </c>
      <c r="KA75" s="231">
        <v>477.18</v>
      </c>
      <c r="KB75" s="231">
        <v>450.27</v>
      </c>
      <c r="KC75" s="231">
        <v>375.06</v>
      </c>
      <c r="KD75" s="231">
        <v>453.98</v>
      </c>
      <c r="KE75" s="231">
        <v>448.14</v>
      </c>
      <c r="KF75" s="231">
        <v>646.24</v>
      </c>
      <c r="KG75" s="231">
        <v>617.44000000000005</v>
      </c>
      <c r="KH75" s="231">
        <v>492.51</v>
      </c>
      <c r="KI75" s="231">
        <v>463.32</v>
      </c>
      <c r="KJ75">
        <v>396.17</v>
      </c>
      <c r="KK75" s="231">
        <v>448.76</v>
      </c>
      <c r="KL75" s="231">
        <v>442.7</v>
      </c>
      <c r="KM75" s="231">
        <v>614.78</v>
      </c>
      <c r="KN75" s="231">
        <v>682.43</v>
      </c>
      <c r="KO75" s="231">
        <v>394.82</v>
      </c>
      <c r="KP75" s="231">
        <v>370.73</v>
      </c>
      <c r="KQ75" s="231">
        <v>424.18</v>
      </c>
      <c r="KR75" s="231">
        <v>470.58</v>
      </c>
      <c r="KS75" s="231">
        <v>419.95</v>
      </c>
      <c r="KT75" s="231">
        <v>569.94000000000005</v>
      </c>
      <c r="KU75" s="231">
        <v>460.11</v>
      </c>
      <c r="KV75" s="231">
        <v>604.61</v>
      </c>
      <c r="KW75" s="231">
        <v>484.83</v>
      </c>
      <c r="KX75" s="231">
        <v>580.4</v>
      </c>
      <c r="KY75" s="231">
        <v>698.32</v>
      </c>
      <c r="KZ75" s="231">
        <v>671.39</v>
      </c>
    </row>
    <row r="76" spans="1:312">
      <c r="A76" s="231">
        <v>2020</v>
      </c>
      <c r="B76" s="231">
        <v>1</v>
      </c>
      <c r="C76" s="231">
        <v>708.23</v>
      </c>
      <c r="D76" s="231">
        <v>404.46</v>
      </c>
      <c r="E76" s="231">
        <v>396.6</v>
      </c>
      <c r="F76" s="231">
        <v>416.53</v>
      </c>
      <c r="G76" s="167">
        <v>433.63</v>
      </c>
      <c r="H76" s="231">
        <v>407.6</v>
      </c>
      <c r="I76" s="231">
        <v>680.94</v>
      </c>
      <c r="J76" s="231">
        <v>364.94</v>
      </c>
      <c r="K76" s="231">
        <v>668.76</v>
      </c>
      <c r="L76" s="231">
        <v>439.53</v>
      </c>
      <c r="M76" s="231">
        <v>411.74</v>
      </c>
      <c r="N76" s="231">
        <v>440.63</v>
      </c>
      <c r="O76" s="231">
        <v>408.56</v>
      </c>
      <c r="P76" s="231">
        <v>474.59</v>
      </c>
      <c r="Q76" s="231">
        <v>578.66999999999996</v>
      </c>
      <c r="R76" s="231">
        <v>373.52</v>
      </c>
      <c r="S76" s="231">
        <v>666.49</v>
      </c>
      <c r="T76" s="231">
        <v>407.35</v>
      </c>
      <c r="U76" s="231">
        <v>472.16</v>
      </c>
      <c r="V76" s="231">
        <v>387.37</v>
      </c>
      <c r="W76" s="231">
        <v>457.83</v>
      </c>
      <c r="X76" s="231">
        <v>422.52</v>
      </c>
      <c r="Y76" s="231">
        <v>411.23</v>
      </c>
      <c r="Z76" s="231">
        <v>393.96</v>
      </c>
      <c r="AA76" s="231">
        <v>379.86</v>
      </c>
      <c r="AB76" s="231">
        <v>546.37</v>
      </c>
      <c r="AC76" s="231">
        <v>412.63</v>
      </c>
      <c r="AD76" s="231">
        <v>371.32</v>
      </c>
      <c r="AE76" s="231">
        <v>461.64</v>
      </c>
      <c r="AF76" s="231">
        <v>403.5</v>
      </c>
      <c r="AG76" s="231">
        <v>429.75</v>
      </c>
      <c r="AH76" s="231">
        <v>481.35</v>
      </c>
      <c r="AI76" s="231">
        <v>475.75</v>
      </c>
      <c r="AJ76" s="231">
        <v>600.75</v>
      </c>
      <c r="AK76" s="231">
        <v>410.19</v>
      </c>
      <c r="AL76" s="231">
        <v>481.38</v>
      </c>
      <c r="AM76" s="231">
        <v>438.3</v>
      </c>
      <c r="AN76" s="231">
        <v>414.51</v>
      </c>
      <c r="AO76" s="231">
        <v>416.45</v>
      </c>
      <c r="AP76" s="231">
        <v>408.95</v>
      </c>
      <c r="AQ76" s="231">
        <v>380.75</v>
      </c>
      <c r="AR76" s="231">
        <v>438.68</v>
      </c>
      <c r="AS76" s="231">
        <v>364.75</v>
      </c>
      <c r="AT76" s="231">
        <v>423.42</v>
      </c>
      <c r="AU76" s="231">
        <v>360.73</v>
      </c>
      <c r="AV76" s="231">
        <v>461.69</v>
      </c>
      <c r="AW76" s="231">
        <v>456.99</v>
      </c>
      <c r="AX76" s="231">
        <v>437.4</v>
      </c>
      <c r="AY76" s="231">
        <v>409.4</v>
      </c>
      <c r="AZ76" s="231">
        <v>412.19</v>
      </c>
      <c r="BA76" s="231">
        <v>415.25</v>
      </c>
      <c r="BB76" s="231">
        <v>430.74</v>
      </c>
      <c r="BC76" s="231">
        <v>597.66</v>
      </c>
      <c r="BD76" s="231">
        <v>399.35</v>
      </c>
      <c r="BE76" s="231">
        <v>584.72</v>
      </c>
      <c r="BF76" s="231">
        <v>419.98</v>
      </c>
      <c r="BG76" s="231">
        <v>412.95</v>
      </c>
      <c r="BH76" s="167">
        <v>422</v>
      </c>
      <c r="BI76" s="167">
        <v>410.48</v>
      </c>
      <c r="BJ76" s="231">
        <v>392.44</v>
      </c>
      <c r="BK76" s="231">
        <v>407.01</v>
      </c>
      <c r="BL76" s="231">
        <v>630.54</v>
      </c>
      <c r="BM76" s="231">
        <v>770.13</v>
      </c>
      <c r="BN76" s="231">
        <v>432.24</v>
      </c>
      <c r="BO76" s="231">
        <v>366.55</v>
      </c>
      <c r="BP76" s="231">
        <v>400.9</v>
      </c>
      <c r="BQ76" s="167">
        <v>413.53</v>
      </c>
      <c r="BR76" s="231">
        <v>470.88</v>
      </c>
      <c r="BS76" s="231">
        <v>408.22</v>
      </c>
      <c r="BT76" s="231">
        <v>426.19</v>
      </c>
      <c r="BU76" s="231">
        <v>369.54</v>
      </c>
      <c r="BV76" s="231">
        <v>544.15</v>
      </c>
      <c r="BW76" s="231">
        <v>657.94</v>
      </c>
      <c r="BX76" s="231">
        <v>570.20000000000005</v>
      </c>
      <c r="BY76" s="231">
        <v>446.95</v>
      </c>
      <c r="BZ76" s="231">
        <v>366.55</v>
      </c>
      <c r="CA76" s="231">
        <v>629.63</v>
      </c>
      <c r="CB76" s="231">
        <v>397.48</v>
      </c>
      <c r="CC76" s="231">
        <v>371.99</v>
      </c>
      <c r="CD76" s="231">
        <v>409.32</v>
      </c>
      <c r="CE76" s="231">
        <v>389.43</v>
      </c>
      <c r="CF76" s="231">
        <v>460.5</v>
      </c>
      <c r="CG76" s="231">
        <v>407.64</v>
      </c>
      <c r="CH76" s="231">
        <v>413.75</v>
      </c>
      <c r="CI76" s="231">
        <v>448.7</v>
      </c>
      <c r="CJ76" s="231">
        <v>412.92</v>
      </c>
      <c r="CK76" s="231">
        <v>401.73</v>
      </c>
      <c r="CL76" s="231">
        <v>456.18</v>
      </c>
      <c r="CM76" s="231">
        <v>482.93</v>
      </c>
      <c r="CN76" s="231">
        <v>395.07</v>
      </c>
      <c r="CO76" s="231">
        <v>361.96</v>
      </c>
      <c r="CP76" s="231">
        <v>405.2</v>
      </c>
      <c r="CQ76" s="231">
        <v>394.62</v>
      </c>
      <c r="CR76" s="231">
        <v>391.44</v>
      </c>
      <c r="CS76" s="231">
        <v>404.69</v>
      </c>
      <c r="CT76" s="231">
        <v>717.83</v>
      </c>
      <c r="CU76" s="231">
        <v>576.91</v>
      </c>
      <c r="CV76" s="231">
        <v>418.72</v>
      </c>
      <c r="CW76" s="231">
        <v>676.33</v>
      </c>
      <c r="CX76" s="231">
        <v>387.63</v>
      </c>
      <c r="CY76" s="231">
        <v>838.01</v>
      </c>
      <c r="CZ76" s="231">
        <v>389.86</v>
      </c>
      <c r="DA76" s="231">
        <v>386.28</v>
      </c>
      <c r="DB76" s="231">
        <v>438.52</v>
      </c>
      <c r="DC76" s="231">
        <v>377.47</v>
      </c>
      <c r="DD76" s="231">
        <v>411.9</v>
      </c>
      <c r="DE76" s="231">
        <v>410.7</v>
      </c>
      <c r="DF76" s="231">
        <v>427.2</v>
      </c>
      <c r="DG76" s="231">
        <v>401.08</v>
      </c>
      <c r="DH76" s="231">
        <v>758.65</v>
      </c>
      <c r="DI76" s="231">
        <v>416.11</v>
      </c>
      <c r="DJ76" s="231">
        <v>381.61</v>
      </c>
      <c r="DK76" s="231">
        <v>422.22</v>
      </c>
      <c r="DL76" s="231">
        <v>466.46</v>
      </c>
      <c r="DM76" s="231">
        <v>517.87</v>
      </c>
      <c r="DN76" s="231">
        <v>376.25</v>
      </c>
      <c r="DO76" s="231">
        <v>424.39</v>
      </c>
      <c r="DP76" s="231">
        <v>406.7</v>
      </c>
      <c r="DQ76" s="231">
        <v>370.78</v>
      </c>
      <c r="DR76" s="231">
        <v>351.31</v>
      </c>
      <c r="DS76" s="231">
        <v>406.49</v>
      </c>
      <c r="DT76" s="231">
        <v>372.08</v>
      </c>
      <c r="DU76" s="231">
        <v>719.93</v>
      </c>
      <c r="DV76" s="231">
        <v>370.04</v>
      </c>
      <c r="DW76" s="231">
        <v>415.45</v>
      </c>
      <c r="DX76" s="231">
        <v>374.04</v>
      </c>
      <c r="DY76" s="231">
        <v>363.65</v>
      </c>
      <c r="DZ76" s="231">
        <v>412.81</v>
      </c>
      <c r="EA76" s="231">
        <v>473.16</v>
      </c>
      <c r="EB76" s="231">
        <v>390.34</v>
      </c>
      <c r="EC76" s="231">
        <v>421.59</v>
      </c>
      <c r="ED76" s="231">
        <v>404.05</v>
      </c>
      <c r="EE76" s="231">
        <v>393.52</v>
      </c>
      <c r="EF76" s="231">
        <v>388.09</v>
      </c>
      <c r="EG76" s="231">
        <v>436.96</v>
      </c>
      <c r="EH76" s="231">
        <v>393.61</v>
      </c>
      <c r="EI76" s="231">
        <v>408.6</v>
      </c>
      <c r="EJ76" s="231">
        <v>502.72</v>
      </c>
      <c r="EK76" s="231">
        <v>364.35</v>
      </c>
      <c r="EL76" s="231">
        <v>456.89</v>
      </c>
      <c r="EM76" s="231">
        <v>620.11</v>
      </c>
      <c r="EN76" s="231">
        <v>372.15</v>
      </c>
      <c r="EO76" s="231">
        <v>604.91</v>
      </c>
      <c r="EP76" s="231">
        <v>360.92</v>
      </c>
      <c r="EQ76" s="231">
        <v>415.04</v>
      </c>
      <c r="ER76" s="231">
        <v>363.41</v>
      </c>
      <c r="ES76" s="231">
        <v>501.03</v>
      </c>
      <c r="ET76" s="231">
        <v>652.16999999999996</v>
      </c>
      <c r="EU76" s="231">
        <v>385.4</v>
      </c>
      <c r="EV76" s="231">
        <v>400.09</v>
      </c>
      <c r="EW76" s="231">
        <v>387.83</v>
      </c>
      <c r="EX76" s="231">
        <v>397.15</v>
      </c>
      <c r="EY76" s="231">
        <v>476.71</v>
      </c>
      <c r="EZ76" s="231">
        <v>401.15</v>
      </c>
      <c r="FA76" s="167">
        <v>431.52</v>
      </c>
      <c r="FB76" s="231">
        <v>387.04</v>
      </c>
      <c r="FC76" s="231">
        <v>455.39</v>
      </c>
      <c r="FD76" s="231">
        <v>425.19</v>
      </c>
      <c r="FE76" s="231">
        <v>374.09</v>
      </c>
      <c r="FF76" s="231">
        <v>381.64</v>
      </c>
      <c r="FG76" s="231">
        <v>389.12</v>
      </c>
      <c r="FH76" s="231">
        <v>388.33</v>
      </c>
      <c r="FI76" s="231">
        <v>405.27</v>
      </c>
      <c r="FJ76" s="231">
        <v>435.94</v>
      </c>
      <c r="FK76" s="231">
        <v>438.62</v>
      </c>
      <c r="FL76" s="231">
        <v>546.63</v>
      </c>
      <c r="FM76" s="231">
        <v>401.22</v>
      </c>
      <c r="FN76" s="231">
        <v>422.15</v>
      </c>
      <c r="FO76" s="231">
        <v>633.78</v>
      </c>
      <c r="FP76" s="231">
        <v>399.5</v>
      </c>
      <c r="FQ76" s="231">
        <v>403.29</v>
      </c>
      <c r="FR76" s="231">
        <v>412.26</v>
      </c>
      <c r="FS76" s="231">
        <v>408.37</v>
      </c>
      <c r="FT76" s="231">
        <v>403.99</v>
      </c>
      <c r="FU76" s="231">
        <v>446.01</v>
      </c>
      <c r="FV76" s="231">
        <v>377.2</v>
      </c>
      <c r="FW76" s="231">
        <v>451.4</v>
      </c>
      <c r="FX76" s="231">
        <v>397.73</v>
      </c>
      <c r="FY76" s="231">
        <v>497.15</v>
      </c>
      <c r="FZ76" s="231">
        <v>403.32</v>
      </c>
      <c r="GA76" s="231">
        <v>404.08</v>
      </c>
      <c r="GB76" s="231">
        <v>398.85</v>
      </c>
      <c r="GC76" s="231">
        <v>784.78</v>
      </c>
      <c r="GD76" s="231">
        <v>379.84</v>
      </c>
      <c r="GE76" s="167">
        <v>392.98</v>
      </c>
      <c r="GF76" s="231">
        <v>605.32000000000005</v>
      </c>
      <c r="GG76" s="231">
        <v>680.34</v>
      </c>
      <c r="GH76" s="231">
        <v>559.1</v>
      </c>
      <c r="GI76" s="231">
        <v>384.55</v>
      </c>
      <c r="GJ76" s="231">
        <v>479.23</v>
      </c>
      <c r="GK76" s="231">
        <v>438.72</v>
      </c>
      <c r="GL76" s="231">
        <v>410.26</v>
      </c>
      <c r="GM76" s="231">
        <v>444.46</v>
      </c>
      <c r="GN76" s="231">
        <v>416.67</v>
      </c>
      <c r="GO76" s="231">
        <v>366.08</v>
      </c>
      <c r="GP76" s="231">
        <v>390.87</v>
      </c>
      <c r="GQ76" s="231">
        <v>408</v>
      </c>
      <c r="GR76" s="231">
        <v>571.67999999999995</v>
      </c>
      <c r="GS76" s="231">
        <v>445.29</v>
      </c>
      <c r="GT76" s="231">
        <v>402.6</v>
      </c>
      <c r="GU76" s="231">
        <v>383.15</v>
      </c>
      <c r="GV76" s="231">
        <v>429.5</v>
      </c>
      <c r="GW76" s="231">
        <v>357.85</v>
      </c>
      <c r="GX76" s="231">
        <v>412.79</v>
      </c>
      <c r="GY76" s="231">
        <v>449.07</v>
      </c>
      <c r="GZ76" s="231">
        <v>546.1</v>
      </c>
      <c r="HA76" s="231">
        <v>405.71</v>
      </c>
      <c r="HB76" s="231">
        <v>403.22</v>
      </c>
      <c r="HC76" s="231">
        <v>660.79</v>
      </c>
      <c r="HD76" s="231">
        <v>373.97</v>
      </c>
      <c r="HE76" s="231">
        <v>376.91</v>
      </c>
      <c r="HF76" s="231">
        <v>406.47</v>
      </c>
      <c r="HG76" s="231">
        <v>403.36</v>
      </c>
      <c r="HH76" s="231">
        <v>449.68</v>
      </c>
      <c r="HI76" s="231">
        <v>548.69000000000005</v>
      </c>
      <c r="HJ76" s="231">
        <v>641.98</v>
      </c>
      <c r="HK76" s="231">
        <v>409.49</v>
      </c>
      <c r="HL76" s="231">
        <v>373.21</v>
      </c>
      <c r="HM76" s="231">
        <v>585.54999999999995</v>
      </c>
      <c r="HN76" s="231">
        <v>403.47</v>
      </c>
      <c r="HO76" s="231">
        <v>486.46</v>
      </c>
      <c r="HP76" s="231">
        <v>441.62</v>
      </c>
      <c r="HQ76" s="231">
        <v>432.93</v>
      </c>
      <c r="HR76" s="231">
        <v>376.34</v>
      </c>
      <c r="HS76" s="231">
        <v>377.48</v>
      </c>
      <c r="HT76" s="231">
        <v>528.64</v>
      </c>
      <c r="HU76" s="231">
        <v>419.24</v>
      </c>
      <c r="HV76" s="231">
        <v>540.1</v>
      </c>
      <c r="HW76" s="231">
        <v>385.33</v>
      </c>
      <c r="HX76" s="231">
        <v>404.87</v>
      </c>
      <c r="HY76" s="231">
        <v>544.49</v>
      </c>
      <c r="HZ76" s="231">
        <v>588.05999999999995</v>
      </c>
      <c r="IA76" s="231">
        <v>451.09</v>
      </c>
      <c r="IB76" s="231">
        <v>437.5</v>
      </c>
      <c r="IC76" s="231">
        <v>437.2</v>
      </c>
      <c r="ID76" s="231">
        <v>396.98</v>
      </c>
      <c r="IE76" s="231">
        <v>412.69</v>
      </c>
      <c r="IF76" s="231">
        <v>376.1</v>
      </c>
      <c r="IG76" s="231">
        <v>379.45</v>
      </c>
      <c r="IH76" s="231">
        <v>400.5</v>
      </c>
      <c r="II76" s="231">
        <v>419.16</v>
      </c>
      <c r="IJ76" s="231">
        <v>438.76</v>
      </c>
      <c r="IK76" s="231">
        <v>512.29999999999995</v>
      </c>
      <c r="IL76" s="231">
        <v>411.49</v>
      </c>
      <c r="IM76" s="231">
        <v>386.88</v>
      </c>
      <c r="IN76" s="231">
        <v>459.17</v>
      </c>
      <c r="IO76" s="231">
        <v>391.98</v>
      </c>
      <c r="IP76" s="231">
        <v>424.2</v>
      </c>
      <c r="IQ76" s="231">
        <v>418.72</v>
      </c>
      <c r="IR76" s="231">
        <v>366.6</v>
      </c>
      <c r="IS76" s="231">
        <v>390.05</v>
      </c>
      <c r="IT76" s="231">
        <v>407.3</v>
      </c>
      <c r="IU76" s="231">
        <v>416.41</v>
      </c>
      <c r="IV76" s="231">
        <v>409.21</v>
      </c>
      <c r="IW76" s="231">
        <v>405.5</v>
      </c>
      <c r="IX76" s="231">
        <v>582.95000000000005</v>
      </c>
      <c r="IY76" s="231">
        <v>440.63</v>
      </c>
      <c r="IZ76" s="231">
        <v>399.65</v>
      </c>
      <c r="JA76" s="231">
        <v>381.12</v>
      </c>
      <c r="JB76" s="231">
        <v>394.92</v>
      </c>
      <c r="JC76" s="231">
        <v>431.78</v>
      </c>
      <c r="JD76" s="231">
        <v>546.48</v>
      </c>
      <c r="JE76" s="231">
        <v>411.25</v>
      </c>
      <c r="JF76" s="231">
        <v>423.85</v>
      </c>
      <c r="JG76" s="231">
        <v>391.04</v>
      </c>
      <c r="JH76" s="231">
        <v>428.27</v>
      </c>
      <c r="JI76" s="231">
        <v>398.03</v>
      </c>
      <c r="JJ76" s="231">
        <v>418.93</v>
      </c>
      <c r="JK76" s="231">
        <v>487.28</v>
      </c>
      <c r="JL76" s="231">
        <v>398.56</v>
      </c>
      <c r="JM76" s="231">
        <v>364.02</v>
      </c>
      <c r="JN76" s="167">
        <v>406.4</v>
      </c>
      <c r="JO76" s="231">
        <v>433.36</v>
      </c>
      <c r="JP76" s="231">
        <v>618.87</v>
      </c>
      <c r="JQ76" s="231">
        <v>415.07</v>
      </c>
      <c r="JR76" s="231">
        <v>601.1</v>
      </c>
      <c r="JS76" s="231">
        <v>408.31</v>
      </c>
      <c r="JT76" s="231">
        <v>394.23</v>
      </c>
      <c r="JU76" s="231">
        <v>406.99</v>
      </c>
      <c r="JV76" s="231">
        <v>388.61</v>
      </c>
      <c r="JW76" s="231">
        <v>569.14</v>
      </c>
      <c r="JX76" s="231">
        <v>413.93</v>
      </c>
      <c r="JY76" s="231">
        <v>417.49</v>
      </c>
      <c r="JZ76" s="231">
        <v>387.39</v>
      </c>
      <c r="KA76" s="231">
        <v>417.82</v>
      </c>
      <c r="KB76" s="231">
        <v>420.43</v>
      </c>
      <c r="KC76" s="231">
        <v>373.55</v>
      </c>
      <c r="KD76" s="231">
        <v>409.81</v>
      </c>
      <c r="KE76" s="231">
        <v>397.93</v>
      </c>
      <c r="KF76" s="231">
        <v>544.04</v>
      </c>
      <c r="KG76" s="231">
        <v>547.75</v>
      </c>
      <c r="KH76" s="231">
        <v>430.08</v>
      </c>
      <c r="KI76" s="231">
        <v>434.08</v>
      </c>
      <c r="KJ76" s="167">
        <v>373.3</v>
      </c>
      <c r="KK76" s="231">
        <v>406.67</v>
      </c>
      <c r="KL76" s="231">
        <v>413.98</v>
      </c>
      <c r="KM76" s="231">
        <v>528.15</v>
      </c>
      <c r="KN76" s="231">
        <v>656.27</v>
      </c>
      <c r="KO76" s="231">
        <v>372.09</v>
      </c>
      <c r="KP76" s="231">
        <v>351.07</v>
      </c>
      <c r="KQ76" s="231">
        <v>393.1</v>
      </c>
      <c r="KR76" s="231">
        <v>407.47</v>
      </c>
      <c r="KS76" s="231">
        <v>392.81</v>
      </c>
      <c r="KT76" s="231">
        <v>525.9</v>
      </c>
      <c r="KU76" s="231">
        <v>426.42</v>
      </c>
      <c r="KV76" s="231">
        <v>526.64</v>
      </c>
      <c r="KW76" s="231">
        <v>432.66</v>
      </c>
      <c r="KX76" s="231">
        <v>484.21</v>
      </c>
      <c r="KY76" s="231">
        <v>730.74</v>
      </c>
      <c r="KZ76" s="231">
        <v>732.65</v>
      </c>
    </row>
    <row r="77" spans="1:312">
      <c r="A77" s="231">
        <v>2020</v>
      </c>
      <c r="B77" s="231">
        <v>2</v>
      </c>
      <c r="C77" s="231">
        <v>687.43</v>
      </c>
      <c r="D77" s="231">
        <v>420.33</v>
      </c>
      <c r="E77" s="231">
        <v>413.12</v>
      </c>
      <c r="F77" s="231">
        <v>425.98</v>
      </c>
      <c r="G77" s="167">
        <v>448.95</v>
      </c>
      <c r="H77" s="231">
        <v>422.26</v>
      </c>
      <c r="I77" s="231">
        <v>756.37</v>
      </c>
      <c r="J77" s="231">
        <v>350.25</v>
      </c>
      <c r="K77" s="231">
        <v>699.2</v>
      </c>
      <c r="L77" s="231">
        <v>461.02</v>
      </c>
      <c r="M77" s="231">
        <v>430.19</v>
      </c>
      <c r="N77" s="231">
        <v>454.84</v>
      </c>
      <c r="O77" s="231">
        <v>434.03</v>
      </c>
      <c r="P77" s="231">
        <v>510.87</v>
      </c>
      <c r="Q77" s="231">
        <v>631.08000000000004</v>
      </c>
      <c r="R77" s="231">
        <v>367.23</v>
      </c>
      <c r="S77" s="231">
        <v>719.43</v>
      </c>
      <c r="T77" s="231">
        <v>423.22</v>
      </c>
      <c r="U77" s="231">
        <v>497.61</v>
      </c>
      <c r="V77" s="231">
        <v>385.5</v>
      </c>
      <c r="W77" s="231">
        <v>477.4</v>
      </c>
      <c r="X77" s="231">
        <v>439.69</v>
      </c>
      <c r="Y77" s="231">
        <v>428.85</v>
      </c>
      <c r="Z77" s="231">
        <v>394.15</v>
      </c>
      <c r="AA77" s="231">
        <v>372.9</v>
      </c>
      <c r="AB77" s="231">
        <v>601.34</v>
      </c>
      <c r="AC77" s="231">
        <v>430.55</v>
      </c>
      <c r="AD77" s="231">
        <v>370.42</v>
      </c>
      <c r="AE77" s="231">
        <v>480.7</v>
      </c>
      <c r="AF77" s="231">
        <v>420.63</v>
      </c>
      <c r="AG77" s="231">
        <v>448.79</v>
      </c>
      <c r="AH77" s="231">
        <v>519.37</v>
      </c>
      <c r="AI77" s="231">
        <v>496.36</v>
      </c>
      <c r="AJ77" s="231">
        <v>702.62</v>
      </c>
      <c r="AK77" s="231">
        <v>436.95</v>
      </c>
      <c r="AL77" s="231">
        <v>512.04</v>
      </c>
      <c r="AM77" s="231">
        <v>451.82</v>
      </c>
      <c r="AN77" s="231">
        <v>421.24</v>
      </c>
      <c r="AO77" s="231">
        <v>432.69</v>
      </c>
      <c r="AP77" s="231">
        <v>427.63</v>
      </c>
      <c r="AQ77" s="231">
        <v>367.93</v>
      </c>
      <c r="AR77" s="231">
        <v>457</v>
      </c>
      <c r="AS77" s="231">
        <v>372.97</v>
      </c>
      <c r="AT77" s="231">
        <v>444.1</v>
      </c>
      <c r="AU77" s="231">
        <v>343.96</v>
      </c>
      <c r="AV77" s="231">
        <v>476.63</v>
      </c>
      <c r="AW77" s="231">
        <v>475.63</v>
      </c>
      <c r="AX77" s="231">
        <v>453.38</v>
      </c>
      <c r="AY77" s="231">
        <v>424.45</v>
      </c>
      <c r="AZ77" s="231">
        <v>431.54</v>
      </c>
      <c r="BA77" s="231">
        <v>429.75</v>
      </c>
      <c r="BB77" s="231">
        <v>445.73</v>
      </c>
      <c r="BC77" s="231">
        <v>665.61</v>
      </c>
      <c r="BD77" s="231">
        <v>421.73</v>
      </c>
      <c r="BE77" s="231">
        <v>616.03</v>
      </c>
      <c r="BF77" s="231">
        <v>434.18</v>
      </c>
      <c r="BG77" s="231">
        <v>431.68</v>
      </c>
      <c r="BH77" s="167">
        <v>437.38</v>
      </c>
      <c r="BI77" s="167">
        <v>429.46</v>
      </c>
      <c r="BJ77" s="231">
        <v>411.4</v>
      </c>
      <c r="BK77" s="231">
        <v>423.38</v>
      </c>
      <c r="BL77" s="231">
        <v>712.54</v>
      </c>
      <c r="BM77" s="231">
        <v>771.63</v>
      </c>
      <c r="BN77" s="231">
        <v>448.39</v>
      </c>
      <c r="BO77" s="231">
        <v>379.31</v>
      </c>
      <c r="BP77" s="231">
        <v>418.66</v>
      </c>
      <c r="BQ77" s="167">
        <v>430.68</v>
      </c>
      <c r="BR77" s="231">
        <v>490.18</v>
      </c>
      <c r="BS77" s="231">
        <v>426.16</v>
      </c>
      <c r="BT77" s="231">
        <v>438.66</v>
      </c>
      <c r="BU77" s="231">
        <v>372.71</v>
      </c>
      <c r="BV77" s="231">
        <v>595.4</v>
      </c>
      <c r="BW77" s="231">
        <v>663.74</v>
      </c>
      <c r="BX77" s="231">
        <v>625.04999999999995</v>
      </c>
      <c r="BY77" s="231">
        <v>462.47</v>
      </c>
      <c r="BZ77" s="231">
        <v>359.1</v>
      </c>
      <c r="CA77" s="231">
        <v>681.38</v>
      </c>
      <c r="CB77" s="231">
        <v>396.11</v>
      </c>
      <c r="CC77" s="231">
        <v>391.28</v>
      </c>
      <c r="CD77" s="231">
        <v>429.17</v>
      </c>
      <c r="CE77" s="231">
        <v>408.83</v>
      </c>
      <c r="CF77" s="231">
        <v>474.5</v>
      </c>
      <c r="CG77" s="231">
        <v>424.53</v>
      </c>
      <c r="CH77" s="231">
        <v>428.5</v>
      </c>
      <c r="CI77" s="231">
        <v>480.4</v>
      </c>
      <c r="CJ77" s="231">
        <v>421.92</v>
      </c>
      <c r="CK77" s="231">
        <v>416.78</v>
      </c>
      <c r="CL77" s="231">
        <v>475.8</v>
      </c>
      <c r="CM77" s="231">
        <v>509.77</v>
      </c>
      <c r="CN77" s="231">
        <v>393.86</v>
      </c>
      <c r="CO77" s="231">
        <v>356.02</v>
      </c>
      <c r="CP77" s="231">
        <v>410.03</v>
      </c>
      <c r="CQ77" s="231">
        <v>383.82</v>
      </c>
      <c r="CR77" s="231">
        <v>382.93</v>
      </c>
      <c r="CS77" s="231">
        <v>420.92</v>
      </c>
      <c r="CT77" s="231">
        <v>797.02</v>
      </c>
      <c r="CU77" s="231">
        <v>666.55</v>
      </c>
      <c r="CV77" s="231">
        <v>434.13</v>
      </c>
      <c r="CW77" s="231">
        <v>680.83</v>
      </c>
      <c r="CX77" s="231">
        <v>388.29</v>
      </c>
      <c r="CY77" s="231">
        <v>804.63</v>
      </c>
      <c r="CZ77" s="231">
        <v>407.34</v>
      </c>
      <c r="DA77" s="231">
        <v>382.21</v>
      </c>
      <c r="DB77" s="231">
        <v>457.38</v>
      </c>
      <c r="DC77" s="231">
        <v>373.76</v>
      </c>
      <c r="DD77" s="231">
        <v>430.03</v>
      </c>
      <c r="DE77" s="231">
        <v>424.78</v>
      </c>
      <c r="DF77" s="231">
        <v>442.66</v>
      </c>
      <c r="DG77" s="231">
        <v>415.7</v>
      </c>
      <c r="DH77" s="231">
        <v>751.03</v>
      </c>
      <c r="DI77" s="231">
        <v>428.99</v>
      </c>
      <c r="DJ77" s="231">
        <v>377.84</v>
      </c>
      <c r="DK77" s="231">
        <v>440.11</v>
      </c>
      <c r="DL77" s="231">
        <v>481.33</v>
      </c>
      <c r="DM77" s="231">
        <v>558.15</v>
      </c>
      <c r="DN77" s="231">
        <v>370.63</v>
      </c>
      <c r="DO77" s="231">
        <v>443.03</v>
      </c>
      <c r="DP77" s="231">
        <v>424.45</v>
      </c>
      <c r="DQ77" s="231">
        <v>383.39</v>
      </c>
      <c r="DR77" s="231">
        <v>370.99</v>
      </c>
      <c r="DS77" s="231">
        <v>422.12</v>
      </c>
      <c r="DT77" s="231">
        <v>388.33</v>
      </c>
      <c r="DU77" s="231">
        <v>775.06</v>
      </c>
      <c r="DV77" s="231">
        <v>357.1</v>
      </c>
      <c r="DW77" s="231">
        <v>429.42</v>
      </c>
      <c r="DX77" s="231">
        <v>375.52</v>
      </c>
      <c r="DY77" s="231">
        <v>354.4</v>
      </c>
      <c r="DZ77" s="231">
        <v>433.05</v>
      </c>
      <c r="EA77" s="231">
        <v>496.08</v>
      </c>
      <c r="EB77" s="231">
        <v>405.29</v>
      </c>
      <c r="EC77" s="231">
        <v>428.67</v>
      </c>
      <c r="ED77" s="231">
        <v>420.82</v>
      </c>
      <c r="EE77" s="231">
        <v>408.48</v>
      </c>
      <c r="EF77" s="231">
        <v>407.31</v>
      </c>
      <c r="EG77" s="231">
        <v>454.93</v>
      </c>
      <c r="EH77" s="231">
        <v>409.42</v>
      </c>
      <c r="EI77" s="231">
        <v>419.61</v>
      </c>
      <c r="EJ77" s="231">
        <v>537.25</v>
      </c>
      <c r="EK77" s="231">
        <v>350.17</v>
      </c>
      <c r="EL77" s="231">
        <v>474.48</v>
      </c>
      <c r="EM77" s="231">
        <v>657.96</v>
      </c>
      <c r="EN77" s="231">
        <v>357.01</v>
      </c>
      <c r="EO77" s="231">
        <v>703.49</v>
      </c>
      <c r="EP77" s="231">
        <v>380.7</v>
      </c>
      <c r="EQ77" s="231">
        <v>428.78</v>
      </c>
      <c r="ER77" s="231">
        <v>349.13</v>
      </c>
      <c r="ES77" s="231">
        <v>526.07000000000005</v>
      </c>
      <c r="ET77" s="231">
        <v>701.4</v>
      </c>
      <c r="EU77" s="231">
        <v>404.1</v>
      </c>
      <c r="EV77" s="231">
        <v>404.24</v>
      </c>
      <c r="EW77" s="231">
        <v>404.86</v>
      </c>
      <c r="EX77" s="231">
        <v>414.03</v>
      </c>
      <c r="EY77" s="231">
        <v>496.4</v>
      </c>
      <c r="EZ77" s="231">
        <v>417.93</v>
      </c>
      <c r="FA77" s="167">
        <v>450.66</v>
      </c>
      <c r="FB77" s="231">
        <v>408.26</v>
      </c>
      <c r="FC77" s="231">
        <v>474.93</v>
      </c>
      <c r="FD77" s="231">
        <v>440.94</v>
      </c>
      <c r="FE77" s="231">
        <v>387.34</v>
      </c>
      <c r="FF77" s="231">
        <v>395.4</v>
      </c>
      <c r="FG77" s="231">
        <v>389.67</v>
      </c>
      <c r="FH77" s="231">
        <v>387.21</v>
      </c>
      <c r="FI77" s="231">
        <v>420.83</v>
      </c>
      <c r="FJ77" s="231">
        <v>456.51</v>
      </c>
      <c r="FK77" s="231">
        <v>456.49</v>
      </c>
      <c r="FL77" s="231">
        <v>574.64</v>
      </c>
      <c r="FM77" s="231">
        <v>415.96</v>
      </c>
      <c r="FN77" s="231">
        <v>440.64</v>
      </c>
      <c r="FO77" s="231">
        <v>688.92</v>
      </c>
      <c r="FP77" s="231">
        <v>419.23</v>
      </c>
      <c r="FQ77" s="231">
        <v>409.75</v>
      </c>
      <c r="FR77" s="231">
        <v>430.76</v>
      </c>
      <c r="FS77" s="231">
        <v>424.28</v>
      </c>
      <c r="FT77" s="231">
        <v>418.75</v>
      </c>
      <c r="FU77" s="231">
        <v>460.38</v>
      </c>
      <c r="FV77" s="231">
        <v>393.93</v>
      </c>
      <c r="FW77" s="231">
        <v>479.6</v>
      </c>
      <c r="FX77" s="231">
        <v>397.8</v>
      </c>
      <c r="FY77" s="231">
        <v>513.91999999999996</v>
      </c>
      <c r="FZ77" s="231">
        <v>409.69</v>
      </c>
      <c r="GA77" s="231">
        <v>404.53</v>
      </c>
      <c r="GB77" s="231">
        <v>414.76</v>
      </c>
      <c r="GC77" s="231">
        <v>755.99</v>
      </c>
      <c r="GD77" s="231">
        <v>394.3</v>
      </c>
      <c r="GE77" s="167">
        <v>390.55</v>
      </c>
      <c r="GF77" s="231">
        <v>644.9</v>
      </c>
      <c r="GG77" s="231">
        <v>682</v>
      </c>
      <c r="GH77" s="231">
        <v>598.29</v>
      </c>
      <c r="GI77" s="231">
        <v>381.7</v>
      </c>
      <c r="GJ77" s="231">
        <v>501.04</v>
      </c>
      <c r="GK77" s="231">
        <v>450.8</v>
      </c>
      <c r="GL77" s="231">
        <v>425.68</v>
      </c>
      <c r="GM77" s="231">
        <v>459.91</v>
      </c>
      <c r="GN77" s="231">
        <v>435.43</v>
      </c>
      <c r="GO77" s="231">
        <v>353.86</v>
      </c>
      <c r="GP77" s="231">
        <v>373.96</v>
      </c>
      <c r="GQ77" s="231">
        <v>426.9</v>
      </c>
      <c r="GR77" s="231">
        <v>616.85</v>
      </c>
      <c r="GS77" s="231">
        <v>461.35</v>
      </c>
      <c r="GT77" s="231">
        <v>421.64</v>
      </c>
      <c r="GU77" s="231">
        <v>363.5</v>
      </c>
      <c r="GV77" s="231">
        <v>441.52</v>
      </c>
      <c r="GW77" s="231">
        <v>374.46</v>
      </c>
      <c r="GX77" s="231">
        <v>433.53</v>
      </c>
      <c r="GY77" s="231">
        <v>467.38</v>
      </c>
      <c r="GZ77" s="231">
        <v>604.03</v>
      </c>
      <c r="HA77" s="231">
        <v>423.55</v>
      </c>
      <c r="HB77" s="231">
        <v>418.86</v>
      </c>
      <c r="HC77" s="231">
        <v>733.18</v>
      </c>
      <c r="HD77" s="231">
        <v>357.63</v>
      </c>
      <c r="HE77" s="231">
        <v>394.88</v>
      </c>
      <c r="HF77" s="231">
        <v>421.3</v>
      </c>
      <c r="HG77" s="231">
        <v>418.69</v>
      </c>
      <c r="HH77" s="231">
        <v>466.75</v>
      </c>
      <c r="HI77" s="231">
        <v>595.87</v>
      </c>
      <c r="HJ77" s="231">
        <v>713.86</v>
      </c>
      <c r="HK77" s="231">
        <v>430.57</v>
      </c>
      <c r="HL77" s="231">
        <v>392.43</v>
      </c>
      <c r="HM77" s="231">
        <v>645.82000000000005</v>
      </c>
      <c r="HN77" s="231">
        <v>419.42</v>
      </c>
      <c r="HO77" s="231">
        <v>520.28</v>
      </c>
      <c r="HP77" s="231">
        <v>463.07</v>
      </c>
      <c r="HQ77" s="231">
        <v>446.02</v>
      </c>
      <c r="HR77" s="231">
        <v>366.24</v>
      </c>
      <c r="HS77" s="231">
        <v>359.12</v>
      </c>
      <c r="HT77" s="231">
        <v>599.08000000000004</v>
      </c>
      <c r="HU77" s="231">
        <v>436.67</v>
      </c>
      <c r="HV77" s="231">
        <v>600.29999999999995</v>
      </c>
      <c r="HW77" s="231">
        <v>402.6</v>
      </c>
      <c r="HX77" s="231">
        <v>422.73</v>
      </c>
      <c r="HY77" s="231">
        <v>564.04</v>
      </c>
      <c r="HZ77" s="231">
        <v>628.57000000000005</v>
      </c>
      <c r="IA77" s="231">
        <v>468.95</v>
      </c>
      <c r="IB77" s="231">
        <v>450.18</v>
      </c>
      <c r="IC77" s="231">
        <v>460.94</v>
      </c>
      <c r="ID77" s="231">
        <v>412.66</v>
      </c>
      <c r="IE77" s="231">
        <v>429</v>
      </c>
      <c r="IF77" s="231">
        <v>368.92</v>
      </c>
      <c r="IG77" s="231">
        <v>400.62</v>
      </c>
      <c r="IH77" s="231">
        <v>419.71</v>
      </c>
      <c r="II77" s="231">
        <v>439.84</v>
      </c>
      <c r="IJ77" s="231">
        <v>453.1</v>
      </c>
      <c r="IK77" s="231">
        <v>543.35</v>
      </c>
      <c r="IL77" s="231">
        <v>415.08</v>
      </c>
      <c r="IM77" s="231">
        <v>371.27</v>
      </c>
      <c r="IN77" s="231">
        <v>482.2</v>
      </c>
      <c r="IO77" s="231">
        <v>392.06</v>
      </c>
      <c r="IP77" s="231">
        <v>441.72</v>
      </c>
      <c r="IQ77" s="231">
        <v>433.53</v>
      </c>
      <c r="IR77" s="231">
        <v>347.4</v>
      </c>
      <c r="IS77" s="231">
        <v>410.16</v>
      </c>
      <c r="IT77" s="231">
        <v>423.54</v>
      </c>
      <c r="IU77" s="231">
        <v>431.24</v>
      </c>
      <c r="IV77" s="231">
        <v>424.78</v>
      </c>
      <c r="IW77" s="231">
        <v>423.83</v>
      </c>
      <c r="IX77" s="231">
        <v>629.25</v>
      </c>
      <c r="IY77" s="231">
        <v>452.87</v>
      </c>
      <c r="IZ77" s="231">
        <v>417.04</v>
      </c>
      <c r="JA77" s="231">
        <v>400.84</v>
      </c>
      <c r="JB77" s="231">
        <v>408.37</v>
      </c>
      <c r="JC77" s="231">
        <v>449.73</v>
      </c>
      <c r="JD77" s="231">
        <v>583.73</v>
      </c>
      <c r="JE77" s="231">
        <v>430.02</v>
      </c>
      <c r="JF77" s="231">
        <v>439.52</v>
      </c>
      <c r="JG77" s="231">
        <v>408.18</v>
      </c>
      <c r="JH77" s="231">
        <v>444.48</v>
      </c>
      <c r="JI77" s="231">
        <v>409.54</v>
      </c>
      <c r="JJ77" s="231">
        <v>439.2</v>
      </c>
      <c r="JK77" s="231">
        <v>506.61</v>
      </c>
      <c r="JL77" s="231">
        <v>416.38</v>
      </c>
      <c r="JM77" s="231">
        <v>373.7</v>
      </c>
      <c r="JN77" s="167">
        <v>423.85</v>
      </c>
      <c r="JO77" s="231">
        <v>445.54</v>
      </c>
      <c r="JP77" s="231">
        <v>720.29</v>
      </c>
      <c r="JQ77" s="231">
        <v>425.12</v>
      </c>
      <c r="JR77" s="231">
        <v>670.08</v>
      </c>
      <c r="JS77" s="231">
        <v>422.28</v>
      </c>
      <c r="JT77" s="231">
        <v>396.88</v>
      </c>
      <c r="JU77" s="231">
        <v>426.14</v>
      </c>
      <c r="JV77" s="231">
        <v>407.67</v>
      </c>
      <c r="JW77" s="231">
        <v>619.92999999999995</v>
      </c>
      <c r="JX77" s="231">
        <v>427.02</v>
      </c>
      <c r="JY77" s="231">
        <v>433.38</v>
      </c>
      <c r="JZ77" s="231">
        <v>397.17</v>
      </c>
      <c r="KA77" s="231">
        <v>432.02</v>
      </c>
      <c r="KB77" s="231">
        <v>428.7</v>
      </c>
      <c r="KC77" s="231">
        <v>354.94</v>
      </c>
      <c r="KD77" s="231">
        <v>428.63</v>
      </c>
      <c r="KE77" s="231">
        <v>417.69</v>
      </c>
      <c r="KF77" s="231">
        <v>585.72</v>
      </c>
      <c r="KG77" s="231">
        <v>581.42999999999995</v>
      </c>
      <c r="KH77" s="231">
        <v>453.6</v>
      </c>
      <c r="KI77" s="231">
        <v>443.73</v>
      </c>
      <c r="KJ77" s="167">
        <v>367.94</v>
      </c>
      <c r="KK77" s="231">
        <v>421.43</v>
      </c>
      <c r="KL77" s="231">
        <v>428.06</v>
      </c>
      <c r="KM77" s="231">
        <v>544.01</v>
      </c>
      <c r="KN77" s="231">
        <v>721.98</v>
      </c>
      <c r="KO77" s="231">
        <v>367.49</v>
      </c>
      <c r="KP77" s="231">
        <v>362.91</v>
      </c>
      <c r="KQ77" s="231">
        <v>411.3</v>
      </c>
      <c r="KR77" s="231">
        <v>424.81</v>
      </c>
      <c r="KS77" s="231">
        <v>392.62</v>
      </c>
      <c r="KT77" s="231">
        <v>568.54999999999995</v>
      </c>
      <c r="KU77" s="231">
        <v>440.23</v>
      </c>
      <c r="KV77" s="231">
        <v>574.73</v>
      </c>
      <c r="KW77" s="231">
        <v>446.67</v>
      </c>
      <c r="KX77" s="231">
        <v>509.65</v>
      </c>
      <c r="KY77" s="231">
        <v>721.06</v>
      </c>
      <c r="KZ77" s="231">
        <v>701.53</v>
      </c>
    </row>
    <row r="78" spans="1:312">
      <c r="A78" s="231">
        <v>2020</v>
      </c>
      <c r="B78" s="231">
        <v>3</v>
      </c>
      <c r="C78" s="231">
        <v>681.02</v>
      </c>
      <c r="D78" s="231">
        <v>431.48</v>
      </c>
      <c r="E78" s="231">
        <v>436.28</v>
      </c>
      <c r="F78" s="231">
        <v>448.15</v>
      </c>
      <c r="G78" s="167">
        <v>465.69</v>
      </c>
      <c r="H78" s="231">
        <v>435.76</v>
      </c>
      <c r="I78" s="231">
        <v>673.07</v>
      </c>
      <c r="J78" s="231">
        <v>381.7</v>
      </c>
      <c r="K78" s="231">
        <v>654.13</v>
      </c>
      <c r="L78" s="231">
        <v>458.48</v>
      </c>
      <c r="M78" s="231">
        <v>451.52</v>
      </c>
      <c r="N78" s="231">
        <v>466.24</v>
      </c>
      <c r="O78" s="231">
        <v>453.14</v>
      </c>
      <c r="P78" s="231">
        <v>505.37</v>
      </c>
      <c r="Q78" s="231">
        <v>586.83000000000004</v>
      </c>
      <c r="R78" s="231">
        <v>400.44</v>
      </c>
      <c r="S78" s="231">
        <v>597.34</v>
      </c>
      <c r="T78" s="231">
        <v>449.02</v>
      </c>
      <c r="U78" s="231">
        <v>483.97</v>
      </c>
      <c r="V78" s="231">
        <v>406.59</v>
      </c>
      <c r="W78" s="231">
        <v>481.49</v>
      </c>
      <c r="X78" s="231">
        <v>466.43</v>
      </c>
      <c r="Y78" s="231">
        <v>438.24</v>
      </c>
      <c r="Z78" s="231">
        <v>422.92</v>
      </c>
      <c r="AA78" s="231">
        <v>401.6</v>
      </c>
      <c r="AB78" s="231">
        <v>576.45000000000005</v>
      </c>
      <c r="AC78" s="231">
        <v>439.83</v>
      </c>
      <c r="AD78" s="231">
        <v>404.48</v>
      </c>
      <c r="AE78" s="231">
        <v>466.61</v>
      </c>
      <c r="AF78" s="231">
        <v>429.19</v>
      </c>
      <c r="AG78" s="231">
        <v>462.88</v>
      </c>
      <c r="AH78" s="231">
        <v>504.28</v>
      </c>
      <c r="AI78" s="231">
        <v>497.87</v>
      </c>
      <c r="AJ78" s="231">
        <v>614.61</v>
      </c>
      <c r="AK78" s="231">
        <v>454.98</v>
      </c>
      <c r="AL78" s="231">
        <v>503.97</v>
      </c>
      <c r="AM78" s="231">
        <v>468.19</v>
      </c>
      <c r="AN78" s="231">
        <v>445.65</v>
      </c>
      <c r="AO78" s="231">
        <v>441.25</v>
      </c>
      <c r="AP78" s="231">
        <v>439.64</v>
      </c>
      <c r="AQ78" s="231">
        <v>398.69</v>
      </c>
      <c r="AR78" s="231">
        <v>466.15</v>
      </c>
      <c r="AS78" s="231">
        <v>406.7</v>
      </c>
      <c r="AT78" s="231">
        <v>456.93</v>
      </c>
      <c r="AU78" s="231">
        <v>371.92</v>
      </c>
      <c r="AV78" s="231">
        <v>480.46</v>
      </c>
      <c r="AW78" s="231">
        <v>476.3</v>
      </c>
      <c r="AX78" s="231">
        <v>460.18</v>
      </c>
      <c r="AY78" s="231">
        <v>440.44</v>
      </c>
      <c r="AZ78" s="231">
        <v>446.76</v>
      </c>
      <c r="BA78" s="231">
        <v>442.91</v>
      </c>
      <c r="BB78" s="231">
        <v>450.5</v>
      </c>
      <c r="BC78" s="231">
        <v>612.22</v>
      </c>
      <c r="BD78" s="231">
        <v>446.95</v>
      </c>
      <c r="BE78" s="231">
        <v>602.32000000000005</v>
      </c>
      <c r="BF78" s="231">
        <v>457.97</v>
      </c>
      <c r="BG78" s="231">
        <v>445.53</v>
      </c>
      <c r="BH78" s="167">
        <v>461.18</v>
      </c>
      <c r="BI78" s="167">
        <v>445.15</v>
      </c>
      <c r="BJ78" s="231">
        <v>432.31</v>
      </c>
      <c r="BK78" s="231">
        <v>435.57</v>
      </c>
      <c r="BL78" s="231">
        <v>638.26</v>
      </c>
      <c r="BM78" s="231">
        <v>686.51</v>
      </c>
      <c r="BN78" s="231">
        <v>451.5</v>
      </c>
      <c r="BO78" s="231">
        <v>401.77</v>
      </c>
      <c r="BP78" s="231">
        <v>433.26</v>
      </c>
      <c r="BQ78" s="167">
        <v>447.7</v>
      </c>
      <c r="BR78" s="231">
        <v>478.62</v>
      </c>
      <c r="BS78" s="231">
        <v>445.17</v>
      </c>
      <c r="BT78" s="231">
        <v>449.15</v>
      </c>
      <c r="BU78" s="231">
        <v>404.51</v>
      </c>
      <c r="BV78" s="231">
        <v>566.54</v>
      </c>
      <c r="BW78" s="231">
        <v>619.71</v>
      </c>
      <c r="BX78" s="231">
        <v>609.61</v>
      </c>
      <c r="BY78" s="231">
        <v>470.73</v>
      </c>
      <c r="BZ78" s="231">
        <v>391.47</v>
      </c>
      <c r="CA78" s="231">
        <v>659.81</v>
      </c>
      <c r="CB78" s="231">
        <v>423.2</v>
      </c>
      <c r="CC78" s="231">
        <v>418.7</v>
      </c>
      <c r="CD78" s="231">
        <v>445.99</v>
      </c>
      <c r="CE78" s="231">
        <v>429.04</v>
      </c>
      <c r="CF78" s="231">
        <v>481.92</v>
      </c>
      <c r="CG78" s="231">
        <v>441.79</v>
      </c>
      <c r="CH78" s="231">
        <v>439.53</v>
      </c>
      <c r="CI78" s="231">
        <v>481.38</v>
      </c>
      <c r="CJ78" s="231">
        <v>443.65</v>
      </c>
      <c r="CK78" s="231">
        <v>446.39</v>
      </c>
      <c r="CL78" s="231">
        <v>480.12</v>
      </c>
      <c r="CM78" s="231">
        <v>512.27</v>
      </c>
      <c r="CN78" s="231">
        <v>425.81</v>
      </c>
      <c r="CO78" s="231">
        <v>387.84</v>
      </c>
      <c r="CP78" s="231">
        <v>430.63</v>
      </c>
      <c r="CQ78" s="231">
        <v>416.06</v>
      </c>
      <c r="CR78" s="231">
        <v>415.99</v>
      </c>
      <c r="CS78" s="231">
        <v>429.63</v>
      </c>
      <c r="CT78" s="231">
        <v>662.18</v>
      </c>
      <c r="CU78" s="231">
        <v>588.78</v>
      </c>
      <c r="CV78" s="231">
        <v>451.53</v>
      </c>
      <c r="CW78" s="231">
        <v>614.04</v>
      </c>
      <c r="CX78" s="231">
        <v>414.68</v>
      </c>
      <c r="CY78" s="231">
        <v>728.76</v>
      </c>
      <c r="CZ78" s="231">
        <v>428.59</v>
      </c>
      <c r="DA78" s="231">
        <v>416.8</v>
      </c>
      <c r="DB78" s="231">
        <v>469.9</v>
      </c>
      <c r="DC78" s="231">
        <v>403.37</v>
      </c>
      <c r="DD78" s="231">
        <v>442.36</v>
      </c>
      <c r="DE78" s="231">
        <v>439.4</v>
      </c>
      <c r="DF78" s="231">
        <v>448.66</v>
      </c>
      <c r="DG78" s="231">
        <v>442.82</v>
      </c>
      <c r="DH78" s="231">
        <v>699.86</v>
      </c>
      <c r="DI78" s="231">
        <v>451.32</v>
      </c>
      <c r="DJ78" s="231">
        <v>411.88</v>
      </c>
      <c r="DK78" s="231">
        <v>447.18</v>
      </c>
      <c r="DL78" s="231">
        <v>489.03</v>
      </c>
      <c r="DM78" s="231">
        <v>542.44000000000005</v>
      </c>
      <c r="DN78" s="231">
        <v>403.65</v>
      </c>
      <c r="DO78" s="231">
        <v>456.63</v>
      </c>
      <c r="DP78" s="231">
        <v>442.28</v>
      </c>
      <c r="DQ78" s="231">
        <v>411.48</v>
      </c>
      <c r="DR78" s="231">
        <v>402.66</v>
      </c>
      <c r="DS78" s="231">
        <v>434.37</v>
      </c>
      <c r="DT78" s="231">
        <v>412.81</v>
      </c>
      <c r="DU78" s="231">
        <v>672.29</v>
      </c>
      <c r="DV78" s="231">
        <v>388.33</v>
      </c>
      <c r="DW78" s="231">
        <v>440.5</v>
      </c>
      <c r="DX78" s="231">
        <v>408.99</v>
      </c>
      <c r="DY78" s="231">
        <v>386.3</v>
      </c>
      <c r="DZ78" s="231">
        <v>449.23</v>
      </c>
      <c r="EA78" s="231">
        <v>497.27</v>
      </c>
      <c r="EB78" s="231">
        <v>430.6</v>
      </c>
      <c r="EC78" s="231">
        <v>450.3</v>
      </c>
      <c r="ED78" s="231">
        <v>430.39</v>
      </c>
      <c r="EE78" s="231">
        <v>425.63</v>
      </c>
      <c r="EF78" s="231">
        <v>431.35</v>
      </c>
      <c r="EG78" s="231">
        <v>467.7</v>
      </c>
      <c r="EH78" s="231">
        <v>424.74</v>
      </c>
      <c r="EI78" s="231">
        <v>447.12</v>
      </c>
      <c r="EJ78" s="231">
        <v>512.75</v>
      </c>
      <c r="EK78" s="231">
        <v>381.3</v>
      </c>
      <c r="EL78" s="231">
        <v>480.48</v>
      </c>
      <c r="EM78" s="231">
        <v>586.42999999999995</v>
      </c>
      <c r="EN78" s="231">
        <v>387.91</v>
      </c>
      <c r="EO78" s="231">
        <v>607.57000000000005</v>
      </c>
      <c r="EP78" s="231">
        <v>410.37</v>
      </c>
      <c r="EQ78" s="231">
        <v>446</v>
      </c>
      <c r="ER78" s="231">
        <v>380.12</v>
      </c>
      <c r="ES78" s="231">
        <v>519</v>
      </c>
      <c r="ET78" s="231">
        <v>638.38</v>
      </c>
      <c r="EU78" s="231">
        <v>426.6</v>
      </c>
      <c r="EV78" s="231">
        <v>435.76</v>
      </c>
      <c r="EW78" s="231">
        <v>429.98</v>
      </c>
      <c r="EX78" s="231">
        <v>431.89</v>
      </c>
      <c r="EY78" s="231">
        <v>491.96</v>
      </c>
      <c r="EZ78" s="231">
        <v>437.2</v>
      </c>
      <c r="FA78" s="167">
        <v>467.41</v>
      </c>
      <c r="FB78" s="231">
        <v>435.29</v>
      </c>
      <c r="FC78" s="231">
        <v>471.44</v>
      </c>
      <c r="FD78" s="231">
        <v>448.38</v>
      </c>
      <c r="FE78" s="231">
        <v>411.05</v>
      </c>
      <c r="FF78" s="231">
        <v>420.01</v>
      </c>
      <c r="FG78" s="231">
        <v>413.33</v>
      </c>
      <c r="FH78" s="231">
        <v>413.37</v>
      </c>
      <c r="FI78" s="231">
        <v>431.06</v>
      </c>
      <c r="FJ78" s="231">
        <v>468.96</v>
      </c>
      <c r="FK78" s="231">
        <v>466.48</v>
      </c>
      <c r="FL78" s="231">
        <v>557.28</v>
      </c>
      <c r="FM78" s="231">
        <v>428.65</v>
      </c>
      <c r="FN78" s="231">
        <v>445.13</v>
      </c>
      <c r="FO78" s="231">
        <v>626.08000000000004</v>
      </c>
      <c r="FP78" s="231">
        <v>438.38</v>
      </c>
      <c r="FQ78" s="231">
        <v>433.89</v>
      </c>
      <c r="FR78" s="231">
        <v>442.43</v>
      </c>
      <c r="FS78" s="231">
        <v>437.73</v>
      </c>
      <c r="FT78" s="231">
        <v>435.47</v>
      </c>
      <c r="FU78" s="231">
        <v>477.08</v>
      </c>
      <c r="FV78" s="231">
        <v>418.83</v>
      </c>
      <c r="FW78" s="231">
        <v>478.88</v>
      </c>
      <c r="FX78" s="231">
        <v>431.22</v>
      </c>
      <c r="FY78" s="231">
        <v>505.56</v>
      </c>
      <c r="FZ78" s="231">
        <v>438.73</v>
      </c>
      <c r="GA78" s="231">
        <v>426</v>
      </c>
      <c r="GB78" s="231">
        <v>430.11</v>
      </c>
      <c r="GC78" s="231">
        <v>661.46</v>
      </c>
      <c r="GD78" s="231">
        <v>418.08</v>
      </c>
      <c r="GE78" s="167">
        <v>425.61</v>
      </c>
      <c r="GF78" s="231">
        <v>571.85</v>
      </c>
      <c r="GG78" s="231">
        <v>690.36</v>
      </c>
      <c r="GH78" s="231">
        <v>555.5</v>
      </c>
      <c r="GI78" s="231">
        <v>412.43</v>
      </c>
      <c r="GJ78" s="231">
        <v>500.82</v>
      </c>
      <c r="GK78" s="231">
        <v>464.25</v>
      </c>
      <c r="GL78" s="231">
        <v>436.3</v>
      </c>
      <c r="GM78" s="231">
        <v>461.03</v>
      </c>
      <c r="GN78" s="231">
        <v>443.6</v>
      </c>
      <c r="GO78" s="231">
        <v>382.68</v>
      </c>
      <c r="GP78" s="231">
        <v>406.27</v>
      </c>
      <c r="GQ78" s="231">
        <v>438.9</v>
      </c>
      <c r="GR78" s="231">
        <v>554.75</v>
      </c>
      <c r="GS78" s="231">
        <v>472.43</v>
      </c>
      <c r="GT78" s="231">
        <v>438.84</v>
      </c>
      <c r="GU78" s="231">
        <v>394.95</v>
      </c>
      <c r="GV78" s="231">
        <v>447.92</v>
      </c>
      <c r="GW78" s="231">
        <v>403.63</v>
      </c>
      <c r="GX78" s="231">
        <v>448.4</v>
      </c>
      <c r="GY78" s="231">
        <v>473.92</v>
      </c>
      <c r="GZ78" s="231">
        <v>565.63</v>
      </c>
      <c r="HA78" s="231">
        <v>431.79</v>
      </c>
      <c r="HB78" s="231">
        <v>427.6</v>
      </c>
      <c r="HC78" s="231">
        <v>644.65</v>
      </c>
      <c r="HD78" s="231">
        <v>389.55</v>
      </c>
      <c r="HE78" s="231">
        <v>421.43</v>
      </c>
      <c r="HF78" s="231">
        <v>430.8</v>
      </c>
      <c r="HG78" s="231">
        <v>427.45</v>
      </c>
      <c r="HH78" s="231">
        <v>472.95</v>
      </c>
      <c r="HI78" s="231">
        <v>614.01</v>
      </c>
      <c r="HJ78" s="231">
        <v>639.79999999999995</v>
      </c>
      <c r="HK78" s="231">
        <v>439.73</v>
      </c>
      <c r="HL78" s="231">
        <v>416.63</v>
      </c>
      <c r="HM78" s="231">
        <v>599.17999999999995</v>
      </c>
      <c r="HN78" s="231">
        <v>427.94</v>
      </c>
      <c r="HO78" s="231">
        <v>510.78</v>
      </c>
      <c r="HP78" s="231">
        <v>462.13</v>
      </c>
      <c r="HQ78" s="231">
        <v>457.37</v>
      </c>
      <c r="HR78" s="231">
        <v>399.22</v>
      </c>
      <c r="HS78" s="231">
        <v>392.71</v>
      </c>
      <c r="HT78" s="231">
        <v>565.83000000000004</v>
      </c>
      <c r="HU78" s="231">
        <v>464.41</v>
      </c>
      <c r="HV78" s="231">
        <v>579.65</v>
      </c>
      <c r="HW78" s="231">
        <v>427.44</v>
      </c>
      <c r="HX78" s="231">
        <v>443.51</v>
      </c>
      <c r="HY78" s="231">
        <v>565.1</v>
      </c>
      <c r="HZ78" s="231">
        <v>599.9</v>
      </c>
      <c r="IA78" s="231">
        <v>474.8</v>
      </c>
      <c r="IB78" s="231">
        <v>467.68</v>
      </c>
      <c r="IC78" s="231">
        <v>465.22</v>
      </c>
      <c r="ID78" s="231">
        <v>426.84</v>
      </c>
      <c r="IE78" s="231">
        <v>440.08</v>
      </c>
      <c r="IF78" s="231">
        <v>398.06</v>
      </c>
      <c r="IG78" s="231">
        <v>425.87</v>
      </c>
      <c r="IH78" s="231">
        <v>437.26</v>
      </c>
      <c r="II78" s="231">
        <v>452.37</v>
      </c>
      <c r="IJ78" s="231">
        <v>457.27</v>
      </c>
      <c r="IK78" s="231">
        <v>527.86</v>
      </c>
      <c r="IL78" s="231">
        <v>444.42</v>
      </c>
      <c r="IM78" s="231">
        <v>402.96</v>
      </c>
      <c r="IN78" s="231">
        <v>468.96</v>
      </c>
      <c r="IO78" s="231">
        <v>422.91</v>
      </c>
      <c r="IP78" s="231">
        <v>468.12</v>
      </c>
      <c r="IQ78" s="231">
        <v>448.66</v>
      </c>
      <c r="IR78" s="231">
        <v>379.55</v>
      </c>
      <c r="IS78" s="231">
        <v>433.64</v>
      </c>
      <c r="IT78" s="231">
        <v>439.54</v>
      </c>
      <c r="IU78" s="231">
        <v>442.24</v>
      </c>
      <c r="IV78" s="231">
        <v>437.18</v>
      </c>
      <c r="IW78" s="231">
        <v>432.15</v>
      </c>
      <c r="IX78" s="231">
        <v>635.79999999999995</v>
      </c>
      <c r="IY78" s="231">
        <v>460.85</v>
      </c>
      <c r="IZ78" s="231">
        <v>433.81</v>
      </c>
      <c r="JA78" s="231">
        <v>427.46</v>
      </c>
      <c r="JB78" s="231">
        <v>440.1</v>
      </c>
      <c r="JC78" s="231">
        <v>471.3</v>
      </c>
      <c r="JD78" s="231">
        <v>553.9</v>
      </c>
      <c r="JE78" s="231">
        <v>438.13</v>
      </c>
      <c r="JF78" s="231">
        <v>447.05</v>
      </c>
      <c r="JG78" s="231">
        <v>428.5</v>
      </c>
      <c r="JH78" s="231">
        <v>466.88</v>
      </c>
      <c r="JI78" s="231">
        <v>425.8</v>
      </c>
      <c r="JJ78" s="231">
        <v>445.69</v>
      </c>
      <c r="JK78" s="231">
        <v>503.92</v>
      </c>
      <c r="JL78" s="231">
        <v>433.19</v>
      </c>
      <c r="JM78" s="231">
        <v>406.51</v>
      </c>
      <c r="JN78" s="167">
        <v>433.9</v>
      </c>
      <c r="JO78" s="231">
        <v>461.24</v>
      </c>
      <c r="JP78" s="231">
        <v>630.28</v>
      </c>
      <c r="JQ78" s="231">
        <v>447</v>
      </c>
      <c r="JR78" s="231">
        <v>593.71</v>
      </c>
      <c r="JS78" s="231">
        <v>439.88</v>
      </c>
      <c r="JT78" s="231">
        <v>422.73</v>
      </c>
      <c r="JU78" s="231">
        <v>445.93</v>
      </c>
      <c r="JV78" s="231">
        <v>432.74</v>
      </c>
      <c r="JW78" s="231">
        <v>573.79999999999995</v>
      </c>
      <c r="JX78" s="231">
        <v>450.65</v>
      </c>
      <c r="JY78" s="231">
        <v>445.81</v>
      </c>
      <c r="JZ78" s="231">
        <v>411.49</v>
      </c>
      <c r="KA78" s="231">
        <v>441.73</v>
      </c>
      <c r="KB78" s="231">
        <v>447.94</v>
      </c>
      <c r="KC78" s="231">
        <v>384.94</v>
      </c>
      <c r="KD78" s="231">
        <v>437.16</v>
      </c>
      <c r="KE78" s="231">
        <v>440.3</v>
      </c>
      <c r="KF78" s="231">
        <v>548.85</v>
      </c>
      <c r="KG78" s="231">
        <v>591.12</v>
      </c>
      <c r="KH78" s="231">
        <v>467.63</v>
      </c>
      <c r="KI78" s="231">
        <v>459.12</v>
      </c>
      <c r="KJ78" s="167">
        <v>401.28</v>
      </c>
      <c r="KK78" s="231">
        <v>438.16</v>
      </c>
      <c r="KL78" s="231">
        <v>455.17</v>
      </c>
      <c r="KM78" s="231">
        <v>530.73</v>
      </c>
      <c r="KN78" s="231">
        <v>604.04999999999995</v>
      </c>
      <c r="KO78" s="231">
        <v>401.91</v>
      </c>
      <c r="KP78" s="231">
        <v>388.9</v>
      </c>
      <c r="KQ78" s="231">
        <v>429.6</v>
      </c>
      <c r="KR78" s="231">
        <v>440.88</v>
      </c>
      <c r="KS78" s="231">
        <v>425.74</v>
      </c>
      <c r="KT78" s="231">
        <v>555.20000000000005</v>
      </c>
      <c r="KU78" s="231">
        <v>458.91</v>
      </c>
      <c r="KV78" s="231">
        <v>577.76</v>
      </c>
      <c r="KW78" s="231">
        <v>455.19</v>
      </c>
      <c r="KX78" s="231">
        <v>494.29</v>
      </c>
      <c r="KY78" s="231">
        <v>634.19000000000005</v>
      </c>
      <c r="KZ78" s="231">
        <v>633.5</v>
      </c>
    </row>
    <row r="79" spans="1:312">
      <c r="A79" s="231">
        <v>2020</v>
      </c>
      <c r="B79" s="231">
        <v>4</v>
      </c>
      <c r="C79" s="231">
        <v>595.30999999999995</v>
      </c>
      <c r="D79" s="231">
        <v>310.39</v>
      </c>
      <c r="E79" s="231">
        <v>312.95999999999998</v>
      </c>
      <c r="F79" s="231">
        <v>308</v>
      </c>
      <c r="G79" s="167">
        <v>322.95999999999998</v>
      </c>
      <c r="H79" s="231">
        <v>309.38</v>
      </c>
      <c r="I79" s="231">
        <v>536.28</v>
      </c>
      <c r="J79" s="231">
        <v>255.74</v>
      </c>
      <c r="K79" s="231">
        <v>529.35</v>
      </c>
      <c r="L79" s="231">
        <v>341.9</v>
      </c>
      <c r="M79" s="231">
        <v>317.8</v>
      </c>
      <c r="N79" s="231">
        <v>339.96</v>
      </c>
      <c r="O79" s="231">
        <v>321.19</v>
      </c>
      <c r="P79" s="231">
        <v>377.64</v>
      </c>
      <c r="Q79" s="231">
        <v>447.93</v>
      </c>
      <c r="R79" s="231">
        <v>275.67</v>
      </c>
      <c r="S79" s="231">
        <v>469.35</v>
      </c>
      <c r="T79" s="231">
        <v>318.20999999999998</v>
      </c>
      <c r="U79" s="231">
        <v>360.23</v>
      </c>
      <c r="V79" s="231">
        <v>283.41000000000003</v>
      </c>
      <c r="W79" s="231">
        <v>353.52</v>
      </c>
      <c r="X79" s="231">
        <v>328</v>
      </c>
      <c r="Y79" s="231">
        <v>315.86</v>
      </c>
      <c r="Z79" s="231">
        <v>291.69</v>
      </c>
      <c r="AA79" s="231">
        <v>278.87</v>
      </c>
      <c r="AB79" s="231">
        <v>444.77</v>
      </c>
      <c r="AC79" s="231">
        <v>316</v>
      </c>
      <c r="AD79" s="231">
        <v>289.17</v>
      </c>
      <c r="AE79" s="231">
        <v>350.4</v>
      </c>
      <c r="AF79" s="231">
        <v>314.08999999999997</v>
      </c>
      <c r="AG79" s="231">
        <v>334.63</v>
      </c>
      <c r="AH79" s="231">
        <v>374.29</v>
      </c>
      <c r="AI79" s="231">
        <v>371.83</v>
      </c>
      <c r="AJ79" s="231">
        <v>464.51</v>
      </c>
      <c r="AK79" s="231">
        <v>328.52</v>
      </c>
      <c r="AL79" s="231">
        <v>378.24</v>
      </c>
      <c r="AM79" s="231">
        <v>320.04000000000002</v>
      </c>
      <c r="AN79" s="231">
        <v>313.38</v>
      </c>
      <c r="AO79" s="231">
        <v>318.3</v>
      </c>
      <c r="AP79" s="231">
        <v>309.72000000000003</v>
      </c>
      <c r="AQ79" s="231">
        <v>274.22000000000003</v>
      </c>
      <c r="AR79" s="231">
        <v>339.52</v>
      </c>
      <c r="AS79" s="231">
        <v>293.52999999999997</v>
      </c>
      <c r="AT79" s="231">
        <v>325.44</v>
      </c>
      <c r="AU79" s="231">
        <v>268.74</v>
      </c>
      <c r="AV79" s="231">
        <v>350.55</v>
      </c>
      <c r="AW79" s="231">
        <v>356.94</v>
      </c>
      <c r="AX79" s="231">
        <v>347.19</v>
      </c>
      <c r="AY79" s="231">
        <v>310.45999999999998</v>
      </c>
      <c r="AZ79" s="231">
        <v>316.64999999999998</v>
      </c>
      <c r="BA79" s="231">
        <v>317.83999999999997</v>
      </c>
      <c r="BB79" s="231">
        <v>322.74</v>
      </c>
      <c r="BC79" s="231">
        <v>468.26</v>
      </c>
      <c r="BD79" s="231">
        <v>317.62</v>
      </c>
      <c r="BE79" s="231">
        <v>466.31</v>
      </c>
      <c r="BF79" s="231">
        <v>315.35000000000002</v>
      </c>
      <c r="BG79" s="231">
        <v>325.19</v>
      </c>
      <c r="BH79" s="167">
        <v>319.18</v>
      </c>
      <c r="BI79" s="167">
        <v>322.93</v>
      </c>
      <c r="BJ79" s="231">
        <v>305.08999999999997</v>
      </c>
      <c r="BK79" s="231">
        <v>325.77999999999997</v>
      </c>
      <c r="BL79" s="231">
        <v>487.58</v>
      </c>
      <c r="BM79" s="231">
        <v>560.97</v>
      </c>
      <c r="BN79" s="231">
        <v>338.9</v>
      </c>
      <c r="BO79" s="231">
        <v>285.83</v>
      </c>
      <c r="BP79" s="231">
        <v>304.82</v>
      </c>
      <c r="BQ79" s="167">
        <v>312.41000000000003</v>
      </c>
      <c r="BR79" s="231">
        <v>362.59</v>
      </c>
      <c r="BS79" s="231">
        <v>313.27999999999997</v>
      </c>
      <c r="BT79" s="231">
        <v>322.70999999999998</v>
      </c>
      <c r="BU79" s="231">
        <v>287.86</v>
      </c>
      <c r="BV79" s="231">
        <v>427.19</v>
      </c>
      <c r="BW79" s="231">
        <v>502.37</v>
      </c>
      <c r="BX79" s="231">
        <v>471.05</v>
      </c>
      <c r="BY79" s="231">
        <v>346.11</v>
      </c>
      <c r="BZ79" s="231">
        <v>269.48</v>
      </c>
      <c r="CA79" s="231">
        <v>551.75</v>
      </c>
      <c r="CB79" s="231">
        <v>314.49</v>
      </c>
      <c r="CC79" s="231">
        <v>298.02999999999997</v>
      </c>
      <c r="CD79" s="231">
        <v>317.72000000000003</v>
      </c>
      <c r="CE79" s="231">
        <v>312.41000000000003</v>
      </c>
      <c r="CF79" s="231">
        <v>356.27</v>
      </c>
      <c r="CG79" s="231">
        <v>317.95</v>
      </c>
      <c r="CH79" s="231">
        <v>321.33</v>
      </c>
      <c r="CI79" s="231">
        <v>358.26</v>
      </c>
      <c r="CJ79" s="231">
        <v>304.32</v>
      </c>
      <c r="CK79" s="231">
        <v>312.68</v>
      </c>
      <c r="CL79" s="231">
        <v>359.6</v>
      </c>
      <c r="CM79" s="231">
        <v>383.4</v>
      </c>
      <c r="CN79" s="231">
        <v>298.48</v>
      </c>
      <c r="CO79" s="231">
        <v>275.83</v>
      </c>
      <c r="CP79" s="231">
        <v>288.22000000000003</v>
      </c>
      <c r="CQ79" s="231">
        <v>288.33</v>
      </c>
      <c r="CR79" s="231">
        <v>290.27</v>
      </c>
      <c r="CS79" s="231">
        <v>309.11</v>
      </c>
      <c r="CT79" s="231">
        <v>527.95000000000005</v>
      </c>
      <c r="CU79" s="231">
        <v>441.93</v>
      </c>
      <c r="CV79" s="231">
        <v>311.99</v>
      </c>
      <c r="CW79" s="231">
        <v>489.93</v>
      </c>
      <c r="CX79" s="231">
        <v>287</v>
      </c>
      <c r="CY79" s="231">
        <v>602.14</v>
      </c>
      <c r="CZ79" s="231">
        <v>306.41000000000003</v>
      </c>
      <c r="DA79" s="231">
        <v>296.25</v>
      </c>
      <c r="DB79" s="231">
        <v>343.9</v>
      </c>
      <c r="DC79" s="231">
        <v>284.41000000000003</v>
      </c>
      <c r="DD79" s="231">
        <v>325.66000000000003</v>
      </c>
      <c r="DE79" s="231">
        <v>314.42</v>
      </c>
      <c r="DF79" s="231">
        <v>322.67</v>
      </c>
      <c r="DG79" s="231">
        <v>308.55</v>
      </c>
      <c r="DH79" s="231">
        <v>583.67999999999995</v>
      </c>
      <c r="DI79" s="231">
        <v>317.60000000000002</v>
      </c>
      <c r="DJ79" s="231">
        <v>290.01</v>
      </c>
      <c r="DK79" s="231">
        <v>329.89</v>
      </c>
      <c r="DL79" s="231">
        <v>369.4</v>
      </c>
      <c r="DM79" s="231">
        <v>401.66</v>
      </c>
      <c r="DN79" s="231">
        <v>273.2</v>
      </c>
      <c r="DO79" s="231">
        <v>339.55</v>
      </c>
      <c r="DP79" s="231">
        <v>309.69</v>
      </c>
      <c r="DQ79" s="231">
        <v>291.2</v>
      </c>
      <c r="DR79" s="231">
        <v>301.57</v>
      </c>
      <c r="DS79" s="231">
        <v>307.72000000000003</v>
      </c>
      <c r="DT79" s="231">
        <v>292.11</v>
      </c>
      <c r="DU79" s="231">
        <v>533.19000000000005</v>
      </c>
      <c r="DV79" s="231">
        <v>264.41000000000003</v>
      </c>
      <c r="DW79" s="231">
        <v>313.95</v>
      </c>
      <c r="DX79" s="231">
        <v>292.5</v>
      </c>
      <c r="DY79" s="231">
        <v>267.7</v>
      </c>
      <c r="DZ79" s="231">
        <v>318.14999999999998</v>
      </c>
      <c r="EA79" s="231">
        <v>369.13</v>
      </c>
      <c r="EB79" s="231">
        <v>306.99</v>
      </c>
      <c r="EC79" s="231">
        <v>317.19</v>
      </c>
      <c r="ED79" s="231">
        <v>316.51</v>
      </c>
      <c r="EE79" s="231">
        <v>296.27</v>
      </c>
      <c r="EF79" s="231">
        <v>307.02</v>
      </c>
      <c r="EG79" s="231">
        <v>335.49</v>
      </c>
      <c r="EH79" s="231">
        <v>291.56</v>
      </c>
      <c r="EI79" s="231">
        <v>312.66000000000003</v>
      </c>
      <c r="EJ79" s="231">
        <v>382.55</v>
      </c>
      <c r="EK79" s="231">
        <v>255.85</v>
      </c>
      <c r="EL79" s="231">
        <v>357.84</v>
      </c>
      <c r="EM79" s="231">
        <v>467.1</v>
      </c>
      <c r="EN79" s="231">
        <v>261.61</v>
      </c>
      <c r="EO79" s="231">
        <v>466.04</v>
      </c>
      <c r="EP79" s="231">
        <v>298.95</v>
      </c>
      <c r="EQ79" s="231">
        <v>309.55</v>
      </c>
      <c r="ER79" s="231">
        <v>255.9</v>
      </c>
      <c r="ES79" s="231">
        <v>397.83</v>
      </c>
      <c r="ET79" s="231">
        <v>509.03</v>
      </c>
      <c r="EU79" s="231">
        <v>309.72000000000003</v>
      </c>
      <c r="EV79" s="231">
        <v>307.92</v>
      </c>
      <c r="EW79" s="231">
        <v>304.49</v>
      </c>
      <c r="EX79" s="231">
        <v>294.29000000000002</v>
      </c>
      <c r="EY79" s="231">
        <v>361.58</v>
      </c>
      <c r="EZ79" s="231">
        <v>305.83</v>
      </c>
      <c r="FA79" s="167">
        <v>327.62</v>
      </c>
      <c r="FB79" s="231">
        <v>310.14999999999998</v>
      </c>
      <c r="FC79" s="231">
        <v>351.41</v>
      </c>
      <c r="FD79" s="231">
        <v>330.44</v>
      </c>
      <c r="FE79" s="231">
        <v>290.44</v>
      </c>
      <c r="FF79" s="231">
        <v>296.07</v>
      </c>
      <c r="FG79" s="231">
        <v>284.58</v>
      </c>
      <c r="FH79" s="231">
        <v>289.60000000000002</v>
      </c>
      <c r="FI79" s="231">
        <v>314.98</v>
      </c>
      <c r="FJ79" s="231">
        <v>338.68</v>
      </c>
      <c r="FK79" s="231">
        <v>340.86</v>
      </c>
      <c r="FL79" s="231">
        <v>416.99</v>
      </c>
      <c r="FM79" s="231">
        <v>299.64999999999998</v>
      </c>
      <c r="FN79" s="231">
        <v>348.28</v>
      </c>
      <c r="FO79" s="231">
        <v>492.21</v>
      </c>
      <c r="FP79" s="231">
        <v>311.64999999999998</v>
      </c>
      <c r="FQ79" s="231">
        <v>297.11</v>
      </c>
      <c r="FR79" s="231">
        <v>321.70999999999998</v>
      </c>
      <c r="FS79" s="231">
        <v>311.75</v>
      </c>
      <c r="FT79" s="231">
        <v>332.92</v>
      </c>
      <c r="FU79" s="231">
        <v>330.35</v>
      </c>
      <c r="FV79" s="231">
        <v>296.95999999999998</v>
      </c>
      <c r="FW79" s="231">
        <v>356.37</v>
      </c>
      <c r="FX79" s="231">
        <v>299.16000000000003</v>
      </c>
      <c r="FY79" s="231">
        <v>373.67</v>
      </c>
      <c r="FZ79" s="231">
        <v>305.2</v>
      </c>
      <c r="GA79" s="231">
        <v>294.92</v>
      </c>
      <c r="GB79" s="231">
        <v>313.57</v>
      </c>
      <c r="GC79" s="231">
        <v>538.78</v>
      </c>
      <c r="GD79" s="231">
        <v>295.33999999999997</v>
      </c>
      <c r="GE79" s="167">
        <v>303.55</v>
      </c>
      <c r="GF79" s="231">
        <v>457.54</v>
      </c>
      <c r="GG79" s="231">
        <v>599.36</v>
      </c>
      <c r="GH79" s="231">
        <v>439.72</v>
      </c>
      <c r="GI79" s="231">
        <v>294.89</v>
      </c>
      <c r="GJ79" s="231">
        <v>373.14</v>
      </c>
      <c r="GK79" s="231">
        <v>336.9</v>
      </c>
      <c r="GL79" s="231">
        <v>314.45</v>
      </c>
      <c r="GM79" s="231">
        <v>337.49</v>
      </c>
      <c r="GN79" s="231">
        <v>322.98</v>
      </c>
      <c r="GO79" s="231">
        <v>282.8</v>
      </c>
      <c r="GP79" s="231">
        <v>278.31</v>
      </c>
      <c r="GQ79" s="231">
        <v>308.13</v>
      </c>
      <c r="GR79" s="231">
        <v>445.74</v>
      </c>
      <c r="GS79" s="231">
        <v>343.55</v>
      </c>
      <c r="GT79" s="231">
        <v>334.16</v>
      </c>
      <c r="GU79" s="231">
        <v>280.36</v>
      </c>
      <c r="GV79" s="231">
        <v>344.69</v>
      </c>
      <c r="GW79" s="231">
        <v>296.98</v>
      </c>
      <c r="GX79" s="231">
        <v>315.86</v>
      </c>
      <c r="GY79" s="231">
        <v>349.26</v>
      </c>
      <c r="GZ79" s="231">
        <v>420.78</v>
      </c>
      <c r="HA79" s="231">
        <v>314.25</v>
      </c>
      <c r="HB79" s="231">
        <v>308.73</v>
      </c>
      <c r="HC79" s="231">
        <v>507.26</v>
      </c>
      <c r="HD79" s="231">
        <v>262.63</v>
      </c>
      <c r="HE79" s="231">
        <v>300.01</v>
      </c>
      <c r="HF79" s="231">
        <v>311.77999999999997</v>
      </c>
      <c r="HG79" s="231">
        <v>306.92</v>
      </c>
      <c r="HH79" s="231">
        <v>349.34</v>
      </c>
      <c r="HI79" s="231">
        <v>517.64</v>
      </c>
      <c r="HJ79" s="231">
        <v>496.49</v>
      </c>
      <c r="HK79" s="231">
        <v>313.37</v>
      </c>
      <c r="HL79" s="231">
        <v>300.92</v>
      </c>
      <c r="HM79" s="231">
        <v>463.3</v>
      </c>
      <c r="HN79" s="231">
        <v>308.45999999999998</v>
      </c>
      <c r="HO79" s="231">
        <v>377.07</v>
      </c>
      <c r="HP79" s="231">
        <v>341.68</v>
      </c>
      <c r="HQ79" s="231">
        <v>330.53</v>
      </c>
      <c r="HR79" s="231">
        <v>275.07</v>
      </c>
      <c r="HS79" s="231">
        <v>269.32</v>
      </c>
      <c r="HT79" s="231">
        <v>430.33</v>
      </c>
      <c r="HU79" s="231">
        <v>325.75</v>
      </c>
      <c r="HV79" s="231">
        <v>442.34</v>
      </c>
      <c r="HW79" s="231">
        <v>304.2</v>
      </c>
      <c r="HX79" s="231">
        <v>317.75</v>
      </c>
      <c r="HY79" s="231">
        <v>441.9</v>
      </c>
      <c r="HZ79" s="231">
        <v>462.28</v>
      </c>
      <c r="IA79" s="231">
        <v>349.2</v>
      </c>
      <c r="IB79" s="231">
        <v>323.95999999999998</v>
      </c>
      <c r="IC79" s="231">
        <v>350.18</v>
      </c>
      <c r="ID79" s="231">
        <v>297.76</v>
      </c>
      <c r="IE79" s="231">
        <v>319.08999999999997</v>
      </c>
      <c r="IF79" s="231">
        <v>282.58</v>
      </c>
      <c r="IG79" s="231">
        <v>308.76</v>
      </c>
      <c r="IH79" s="231">
        <v>304.88</v>
      </c>
      <c r="II79" s="231">
        <v>315.45999999999998</v>
      </c>
      <c r="IJ79" s="231">
        <v>340.67</v>
      </c>
      <c r="IK79" s="231">
        <v>387.58</v>
      </c>
      <c r="IL79" s="231">
        <v>309.74</v>
      </c>
      <c r="IM79" s="231">
        <v>280.88</v>
      </c>
      <c r="IN79" s="231">
        <v>352.34</v>
      </c>
      <c r="IO79" s="231">
        <v>291.57</v>
      </c>
      <c r="IP79" s="231">
        <v>328.53</v>
      </c>
      <c r="IQ79" s="231">
        <v>307.63</v>
      </c>
      <c r="IR79" s="231">
        <v>274.26</v>
      </c>
      <c r="IS79" s="231">
        <v>306.73</v>
      </c>
      <c r="IT79" s="231">
        <v>324.13</v>
      </c>
      <c r="IU79" s="231">
        <v>323.39999999999998</v>
      </c>
      <c r="IV79" s="231">
        <v>324.3</v>
      </c>
      <c r="IW79" s="231">
        <v>318.73</v>
      </c>
      <c r="IX79" s="231">
        <v>503.7</v>
      </c>
      <c r="IY79" s="231">
        <v>337.83</v>
      </c>
      <c r="IZ79" s="231">
        <v>306.89999999999998</v>
      </c>
      <c r="JA79" s="231">
        <v>302.82</v>
      </c>
      <c r="JB79" s="231">
        <v>310.04000000000002</v>
      </c>
      <c r="JC79" s="231">
        <v>335.01</v>
      </c>
      <c r="JD79" s="231">
        <v>424.66</v>
      </c>
      <c r="JE79" s="231">
        <v>321.77</v>
      </c>
      <c r="JF79" s="231">
        <v>327.14</v>
      </c>
      <c r="JG79" s="231">
        <v>303.58</v>
      </c>
      <c r="JH79" s="231">
        <v>324.57</v>
      </c>
      <c r="JI79" s="231">
        <v>300.99</v>
      </c>
      <c r="JJ79" s="231">
        <v>339.23</v>
      </c>
      <c r="JK79" s="231">
        <v>382.4</v>
      </c>
      <c r="JL79" s="231">
        <v>304.37</v>
      </c>
      <c r="JM79" s="231">
        <v>294.43</v>
      </c>
      <c r="JN79" s="167">
        <v>324.27</v>
      </c>
      <c r="JO79" s="231">
        <v>315.39</v>
      </c>
      <c r="JP79" s="231">
        <v>478.18</v>
      </c>
      <c r="JQ79" s="231">
        <v>309.81</v>
      </c>
      <c r="JR79" s="231">
        <v>457.41</v>
      </c>
      <c r="JS79" s="231">
        <v>310.02999999999997</v>
      </c>
      <c r="JT79" s="231">
        <v>324</v>
      </c>
      <c r="JU79" s="231">
        <v>318.13</v>
      </c>
      <c r="JV79" s="231">
        <v>305.97000000000003</v>
      </c>
      <c r="JW79" s="231">
        <v>438.93</v>
      </c>
      <c r="JX79" s="231">
        <v>310.5</v>
      </c>
      <c r="JY79" s="231">
        <v>333.92</v>
      </c>
      <c r="JZ79" s="231">
        <v>296.08</v>
      </c>
      <c r="KA79" s="231">
        <v>315.41000000000003</v>
      </c>
      <c r="KB79" s="231">
        <v>304.70999999999998</v>
      </c>
      <c r="KC79" s="231">
        <v>284.77</v>
      </c>
      <c r="KD79" s="231">
        <v>329.81</v>
      </c>
      <c r="KE79" s="231">
        <v>317.02999999999997</v>
      </c>
      <c r="KF79" s="231">
        <v>417.3</v>
      </c>
      <c r="KG79" s="231">
        <v>482.97</v>
      </c>
      <c r="KH79" s="231">
        <v>340.55</v>
      </c>
      <c r="KI79" s="231">
        <v>317.17</v>
      </c>
      <c r="KJ79" s="167">
        <v>277.48</v>
      </c>
      <c r="KK79" s="231">
        <v>307.11</v>
      </c>
      <c r="KL79" s="231">
        <v>317.02999999999997</v>
      </c>
      <c r="KM79" s="231">
        <v>403.88</v>
      </c>
      <c r="KN79" s="231">
        <v>474.31</v>
      </c>
      <c r="KO79" s="231">
        <v>281.60000000000002</v>
      </c>
      <c r="KP79" s="231">
        <v>289.14</v>
      </c>
      <c r="KQ79" s="231">
        <v>307.93</v>
      </c>
      <c r="KR79" s="231">
        <v>305.14999999999998</v>
      </c>
      <c r="KS79" s="231">
        <v>303.92</v>
      </c>
      <c r="KT79" s="231">
        <v>408.8</v>
      </c>
      <c r="KU79" s="231">
        <v>321.19</v>
      </c>
      <c r="KV79" s="231">
        <v>447.68</v>
      </c>
      <c r="KW79" s="231">
        <v>355.2</v>
      </c>
      <c r="KX79" s="231">
        <v>375.84</v>
      </c>
      <c r="KY79" s="231">
        <v>506.3</v>
      </c>
      <c r="KZ79" s="231">
        <v>509.87</v>
      </c>
    </row>
    <row r="80" spans="1:312">
      <c r="A80" s="231">
        <v>2020</v>
      </c>
      <c r="B80" s="231">
        <v>5</v>
      </c>
      <c r="C80" s="231">
        <v>483.77</v>
      </c>
      <c r="D80" s="231">
        <v>230.18</v>
      </c>
      <c r="E80" s="231">
        <v>231.21</v>
      </c>
      <c r="F80" s="231">
        <v>239.73</v>
      </c>
      <c r="G80" s="167">
        <v>254.44</v>
      </c>
      <c r="H80" s="231">
        <v>237.11</v>
      </c>
      <c r="I80" s="231">
        <v>437.26</v>
      </c>
      <c r="J80" s="231">
        <v>178.22</v>
      </c>
      <c r="K80" s="231">
        <v>413.3</v>
      </c>
      <c r="L80" s="231">
        <v>250.34</v>
      </c>
      <c r="M80" s="231">
        <v>243.04</v>
      </c>
      <c r="N80" s="231">
        <v>268.93</v>
      </c>
      <c r="O80" s="231">
        <v>234.15</v>
      </c>
      <c r="P80" s="231">
        <v>307.24</v>
      </c>
      <c r="Q80" s="231">
        <v>339.71</v>
      </c>
      <c r="R80" s="231">
        <v>199.28</v>
      </c>
      <c r="S80" s="231">
        <v>321.60000000000002</v>
      </c>
      <c r="T80" s="231">
        <v>241.95</v>
      </c>
      <c r="U80" s="231">
        <v>288.39</v>
      </c>
      <c r="V80" s="231">
        <v>209</v>
      </c>
      <c r="W80" s="231">
        <v>278.89999999999998</v>
      </c>
      <c r="X80" s="231">
        <v>252.68</v>
      </c>
      <c r="Y80" s="231">
        <v>236.27</v>
      </c>
      <c r="Z80" s="231">
        <v>220.08</v>
      </c>
      <c r="AA80" s="231">
        <v>200.85</v>
      </c>
      <c r="AB80" s="231">
        <v>359.18</v>
      </c>
      <c r="AC80" s="231">
        <v>238.67</v>
      </c>
      <c r="AD80" s="231">
        <v>211.23</v>
      </c>
      <c r="AE80" s="231">
        <v>257.27999999999997</v>
      </c>
      <c r="AF80" s="231">
        <v>235.41</v>
      </c>
      <c r="AG80" s="231">
        <v>249.57</v>
      </c>
      <c r="AH80" s="231">
        <v>301.2</v>
      </c>
      <c r="AI80" s="231">
        <v>291.26</v>
      </c>
      <c r="AJ80" s="231">
        <v>368.85</v>
      </c>
      <c r="AK80" s="231">
        <v>239.88</v>
      </c>
      <c r="AL80" s="231">
        <v>310.26</v>
      </c>
      <c r="AM80" s="231">
        <v>249.15</v>
      </c>
      <c r="AN80" s="231">
        <v>234.33</v>
      </c>
      <c r="AO80" s="231">
        <v>246.65</v>
      </c>
      <c r="AP80" s="231">
        <v>239.38</v>
      </c>
      <c r="AQ80" s="231">
        <v>197.38</v>
      </c>
      <c r="AR80" s="231">
        <v>266.16000000000003</v>
      </c>
      <c r="AS80" s="231">
        <v>215.14</v>
      </c>
      <c r="AT80" s="231">
        <v>252.37</v>
      </c>
      <c r="AU80" s="231">
        <v>190.97</v>
      </c>
      <c r="AV80" s="231">
        <v>272.75</v>
      </c>
      <c r="AW80" s="231">
        <v>271.83</v>
      </c>
      <c r="AX80" s="231">
        <v>279.99</v>
      </c>
      <c r="AY80" s="231">
        <v>234.58</v>
      </c>
      <c r="AZ80" s="231">
        <v>242.5</v>
      </c>
      <c r="BA80" s="231">
        <v>239.71</v>
      </c>
      <c r="BB80" s="231">
        <v>235.9</v>
      </c>
      <c r="BC80" s="231">
        <v>367.02</v>
      </c>
      <c r="BD80" s="231">
        <v>230.99</v>
      </c>
      <c r="BE80" s="231">
        <v>383.79</v>
      </c>
      <c r="BF80" s="231">
        <v>242.29</v>
      </c>
      <c r="BG80" s="231">
        <v>248.36</v>
      </c>
      <c r="BH80" s="167">
        <v>244.5</v>
      </c>
      <c r="BI80" s="167">
        <v>241.95</v>
      </c>
      <c r="BJ80" s="231">
        <v>223.06</v>
      </c>
      <c r="BK80" s="231">
        <v>250.6</v>
      </c>
      <c r="BL80" s="231">
        <v>392.75</v>
      </c>
      <c r="BM80" s="231">
        <v>410.26</v>
      </c>
      <c r="BN80" s="231">
        <v>278.33</v>
      </c>
      <c r="BO80" s="231">
        <v>208.86</v>
      </c>
      <c r="BP80" s="231">
        <v>226.83</v>
      </c>
      <c r="BQ80" s="167">
        <v>243.69</v>
      </c>
      <c r="BR80" s="231">
        <v>276.35000000000002</v>
      </c>
      <c r="BS80" s="231">
        <v>240.37</v>
      </c>
      <c r="BT80" s="231">
        <v>250.69</v>
      </c>
      <c r="BU80" s="231">
        <v>209.67</v>
      </c>
      <c r="BV80" s="231">
        <v>342.22</v>
      </c>
      <c r="BW80" s="231">
        <v>346.16</v>
      </c>
      <c r="BX80" s="231">
        <v>380.93</v>
      </c>
      <c r="BY80" s="231">
        <v>272.52999999999997</v>
      </c>
      <c r="BZ80" s="231">
        <v>191.93</v>
      </c>
      <c r="CA80" s="231">
        <v>481.31</v>
      </c>
      <c r="CB80" s="231">
        <v>236.87</v>
      </c>
      <c r="CC80" s="231">
        <v>213.78</v>
      </c>
      <c r="CD80" s="231">
        <v>237.99</v>
      </c>
      <c r="CE80" s="231">
        <v>251.1</v>
      </c>
      <c r="CF80" s="231">
        <v>281.39999999999998</v>
      </c>
      <c r="CG80" s="231">
        <v>239.92</v>
      </c>
      <c r="CH80" s="231">
        <v>246</v>
      </c>
      <c r="CI80" s="231">
        <v>291.45</v>
      </c>
      <c r="CJ80" s="231">
        <v>234.19</v>
      </c>
      <c r="CK80" s="231">
        <v>240.56</v>
      </c>
      <c r="CL80" s="231">
        <v>274.33999999999997</v>
      </c>
      <c r="CM80" s="231">
        <v>309.8</v>
      </c>
      <c r="CN80" s="231">
        <v>225.01</v>
      </c>
      <c r="CO80" s="231">
        <v>196.2</v>
      </c>
      <c r="CP80" s="231">
        <v>216.7</v>
      </c>
      <c r="CQ80" s="231">
        <v>211.93</v>
      </c>
      <c r="CR80" s="231">
        <v>211.96</v>
      </c>
      <c r="CS80" s="231">
        <v>230.86</v>
      </c>
      <c r="CT80" s="231">
        <v>384.81</v>
      </c>
      <c r="CU80" s="231">
        <v>343.95</v>
      </c>
      <c r="CV80" s="231">
        <v>239.55</v>
      </c>
      <c r="CW80" s="231">
        <v>339.64</v>
      </c>
      <c r="CX80" s="231">
        <v>213.63</v>
      </c>
      <c r="CY80" s="231">
        <v>442.34</v>
      </c>
      <c r="CZ80" s="231">
        <v>243.65</v>
      </c>
      <c r="DA80" s="231">
        <v>216.93</v>
      </c>
      <c r="DB80" s="231">
        <v>258.86</v>
      </c>
      <c r="DC80" s="231">
        <v>209.98</v>
      </c>
      <c r="DD80" s="231">
        <v>247.49</v>
      </c>
      <c r="DE80" s="231">
        <v>239.06</v>
      </c>
      <c r="DF80" s="231">
        <v>237.25</v>
      </c>
      <c r="DG80" s="231">
        <v>233.69</v>
      </c>
      <c r="DH80" s="231">
        <v>437.22</v>
      </c>
      <c r="DI80" s="231">
        <v>243.99</v>
      </c>
      <c r="DJ80" s="231">
        <v>213.29</v>
      </c>
      <c r="DK80" s="231">
        <v>255.7</v>
      </c>
      <c r="DL80" s="231">
        <v>285.44</v>
      </c>
      <c r="DM80" s="231">
        <v>315.61</v>
      </c>
      <c r="DN80" s="231">
        <v>196.93</v>
      </c>
      <c r="DO80" s="231">
        <v>251.88</v>
      </c>
      <c r="DP80" s="231">
        <v>237.71</v>
      </c>
      <c r="DQ80" s="231">
        <v>213.68</v>
      </c>
      <c r="DR80" s="231">
        <v>221.2</v>
      </c>
      <c r="DS80" s="231">
        <v>238.08</v>
      </c>
      <c r="DT80" s="231">
        <v>218.13</v>
      </c>
      <c r="DU80" s="231">
        <v>435.53</v>
      </c>
      <c r="DV80" s="231">
        <v>186.5</v>
      </c>
      <c r="DW80" s="231">
        <v>242.76</v>
      </c>
      <c r="DX80" s="231">
        <v>211.33</v>
      </c>
      <c r="DY80" s="231">
        <v>189.73</v>
      </c>
      <c r="DZ80" s="231">
        <v>240.8</v>
      </c>
      <c r="EA80" s="231">
        <v>288.87</v>
      </c>
      <c r="EB80" s="231">
        <v>228.81</v>
      </c>
      <c r="EC80" s="231">
        <v>242.23</v>
      </c>
      <c r="ED80" s="231">
        <v>238.6</v>
      </c>
      <c r="EE80" s="231">
        <v>217.3</v>
      </c>
      <c r="EF80" s="231">
        <v>222.06</v>
      </c>
      <c r="EG80" s="231">
        <v>256.97000000000003</v>
      </c>
      <c r="EH80" s="231">
        <v>221.99</v>
      </c>
      <c r="EI80" s="231">
        <v>235.65</v>
      </c>
      <c r="EJ80" s="231">
        <v>307.19</v>
      </c>
      <c r="EK80" s="231">
        <v>178.41</v>
      </c>
      <c r="EL80" s="231">
        <v>277.54000000000002</v>
      </c>
      <c r="EM80" s="231">
        <v>324.92</v>
      </c>
      <c r="EN80" s="231">
        <v>184.95</v>
      </c>
      <c r="EO80" s="231">
        <v>356.5</v>
      </c>
      <c r="EP80" s="231">
        <v>215.73</v>
      </c>
      <c r="EQ80" s="231">
        <v>240.74</v>
      </c>
      <c r="ER80" s="231">
        <v>177.83</v>
      </c>
      <c r="ES80" s="231">
        <v>318.58</v>
      </c>
      <c r="ET80" s="231">
        <v>400.86</v>
      </c>
      <c r="EU80" s="231">
        <v>233.78</v>
      </c>
      <c r="EV80" s="231">
        <v>232.1</v>
      </c>
      <c r="EW80" s="231">
        <v>228.76</v>
      </c>
      <c r="EX80" s="231">
        <v>229.43</v>
      </c>
      <c r="EY80" s="231">
        <v>288.17</v>
      </c>
      <c r="EZ80" s="231">
        <v>233.71</v>
      </c>
      <c r="FA80" s="167">
        <v>254.52</v>
      </c>
      <c r="FB80" s="231">
        <v>221.63</v>
      </c>
      <c r="FC80" s="231">
        <v>267.10000000000002</v>
      </c>
      <c r="FD80" s="231">
        <v>257.60000000000002</v>
      </c>
      <c r="FE80" s="231">
        <v>212.87</v>
      </c>
      <c r="FF80" s="231">
        <v>218.41</v>
      </c>
      <c r="FG80" s="231">
        <v>211.11</v>
      </c>
      <c r="FH80" s="231">
        <v>212.7</v>
      </c>
      <c r="FI80" s="231">
        <v>237.59</v>
      </c>
      <c r="FJ80" s="231">
        <v>260.02999999999997</v>
      </c>
      <c r="FK80" s="231">
        <v>268.31</v>
      </c>
      <c r="FL80" s="231">
        <v>315.97000000000003</v>
      </c>
      <c r="FM80" s="231">
        <v>226.32</v>
      </c>
      <c r="FN80" s="231">
        <v>273.41000000000003</v>
      </c>
      <c r="FO80" s="231">
        <v>375.47</v>
      </c>
      <c r="FP80" s="231">
        <v>227.81</v>
      </c>
      <c r="FQ80" s="231">
        <v>220.7</v>
      </c>
      <c r="FR80" s="231">
        <v>246.12</v>
      </c>
      <c r="FS80" s="231">
        <v>234.74</v>
      </c>
      <c r="FT80" s="231">
        <v>262.52999999999997</v>
      </c>
      <c r="FU80" s="231">
        <v>257</v>
      </c>
      <c r="FV80" s="231">
        <v>220.34</v>
      </c>
      <c r="FW80" s="231">
        <v>288.51</v>
      </c>
      <c r="FX80" s="231">
        <v>222.61</v>
      </c>
      <c r="FY80" s="231">
        <v>301.14999999999998</v>
      </c>
      <c r="FZ80" s="231">
        <v>233.63</v>
      </c>
      <c r="GA80" s="231">
        <v>222.22</v>
      </c>
      <c r="GB80" s="231">
        <v>240.87</v>
      </c>
      <c r="GC80" s="231">
        <v>356.35</v>
      </c>
      <c r="GD80" s="231">
        <v>218.63</v>
      </c>
      <c r="GE80" s="167">
        <v>224.4</v>
      </c>
      <c r="GF80" s="231">
        <v>320.70999999999998</v>
      </c>
      <c r="GG80" s="231">
        <v>505.32</v>
      </c>
      <c r="GH80" s="231">
        <v>323.88</v>
      </c>
      <c r="GI80" s="231">
        <v>218.59</v>
      </c>
      <c r="GJ80" s="231">
        <v>298.70999999999998</v>
      </c>
      <c r="GK80" s="231">
        <v>268.08999999999997</v>
      </c>
      <c r="GL80" s="231">
        <v>237.15</v>
      </c>
      <c r="GM80" s="231">
        <v>266.64</v>
      </c>
      <c r="GN80" s="231">
        <v>246.59</v>
      </c>
      <c r="GO80" s="231">
        <v>206.52</v>
      </c>
      <c r="GP80" s="231">
        <v>203.15</v>
      </c>
      <c r="GQ80" s="231">
        <v>230.41</v>
      </c>
      <c r="GR80" s="231">
        <v>317.58</v>
      </c>
      <c r="GS80" s="231">
        <v>268.87</v>
      </c>
      <c r="GT80" s="231">
        <v>259.62</v>
      </c>
      <c r="GU80" s="231">
        <v>203.63</v>
      </c>
      <c r="GV80" s="231">
        <v>285.08</v>
      </c>
      <c r="GW80" s="231">
        <v>221.19</v>
      </c>
      <c r="GX80" s="231">
        <v>239.96</v>
      </c>
      <c r="GY80" s="231">
        <v>273.35000000000002</v>
      </c>
      <c r="GZ80" s="231">
        <v>331.35</v>
      </c>
      <c r="HA80" s="231">
        <v>235.97</v>
      </c>
      <c r="HB80" s="231">
        <v>230.46</v>
      </c>
      <c r="HC80" s="231">
        <v>402.91</v>
      </c>
      <c r="HD80" s="231">
        <v>186.66</v>
      </c>
      <c r="HE80" s="231">
        <v>219.2</v>
      </c>
      <c r="HF80" s="231">
        <v>234.58</v>
      </c>
      <c r="HG80" s="231">
        <v>229.03</v>
      </c>
      <c r="HH80" s="231">
        <v>259.97000000000003</v>
      </c>
      <c r="HI80" s="231">
        <v>458.91</v>
      </c>
      <c r="HJ80" s="231">
        <v>400.93</v>
      </c>
      <c r="HK80" s="231">
        <v>239.62</v>
      </c>
      <c r="HL80" s="231">
        <v>215.63</v>
      </c>
      <c r="HM80" s="231">
        <v>372.01</v>
      </c>
      <c r="HN80" s="231">
        <v>230.38</v>
      </c>
      <c r="HO80" s="231">
        <v>301.58999999999997</v>
      </c>
      <c r="HP80" s="231">
        <v>261.95999999999998</v>
      </c>
      <c r="HQ80" s="231">
        <v>259.49</v>
      </c>
      <c r="HR80" s="231">
        <v>198.35</v>
      </c>
      <c r="HS80" s="231">
        <v>190.66</v>
      </c>
      <c r="HT80" s="231">
        <v>352</v>
      </c>
      <c r="HU80" s="231">
        <v>249</v>
      </c>
      <c r="HV80" s="231">
        <v>355.72</v>
      </c>
      <c r="HW80" s="231">
        <v>223.81</v>
      </c>
      <c r="HX80" s="231">
        <v>234.56</v>
      </c>
      <c r="HY80" s="231">
        <v>364.15</v>
      </c>
      <c r="HZ80" s="231">
        <v>374.76</v>
      </c>
      <c r="IA80" s="231">
        <v>276.14</v>
      </c>
      <c r="IB80" s="231">
        <v>250.98</v>
      </c>
      <c r="IC80" s="231">
        <v>291.97000000000003</v>
      </c>
      <c r="ID80" s="231">
        <v>226.36</v>
      </c>
      <c r="IE80" s="231">
        <v>242.11</v>
      </c>
      <c r="IF80" s="231">
        <v>204.41</v>
      </c>
      <c r="IG80" s="231">
        <v>221.35</v>
      </c>
      <c r="IH80" s="231">
        <v>234.22</v>
      </c>
      <c r="II80" s="231">
        <v>244.14</v>
      </c>
      <c r="IJ80" s="231">
        <v>274.81</v>
      </c>
      <c r="IK80" s="231">
        <v>308.33</v>
      </c>
      <c r="IL80" s="231">
        <v>235.28</v>
      </c>
      <c r="IM80" s="231">
        <v>204.78</v>
      </c>
      <c r="IN80" s="231">
        <v>262.39999999999998</v>
      </c>
      <c r="IO80" s="231">
        <v>210.1</v>
      </c>
      <c r="IP80" s="231">
        <v>251.01</v>
      </c>
      <c r="IQ80" s="231">
        <v>238.48</v>
      </c>
      <c r="IR80" s="231">
        <v>195.1</v>
      </c>
      <c r="IS80" s="231">
        <v>220.69</v>
      </c>
      <c r="IT80" s="231">
        <v>250.05</v>
      </c>
      <c r="IU80" s="231">
        <v>248.5</v>
      </c>
      <c r="IV80" s="231">
        <v>248.81</v>
      </c>
      <c r="IW80" s="231">
        <v>240.23</v>
      </c>
      <c r="IX80" s="231">
        <v>424.15</v>
      </c>
      <c r="IY80" s="231">
        <v>267.33</v>
      </c>
      <c r="IZ80" s="231">
        <v>231.31</v>
      </c>
      <c r="JA80" s="231">
        <v>217.4</v>
      </c>
      <c r="JB80" s="231">
        <v>235.5</v>
      </c>
      <c r="JC80" s="231">
        <v>259.72000000000003</v>
      </c>
      <c r="JD80" s="231">
        <v>315.19</v>
      </c>
      <c r="JE80" s="231">
        <v>244.54</v>
      </c>
      <c r="JF80" s="231">
        <v>253.67</v>
      </c>
      <c r="JG80" s="231">
        <v>237.84</v>
      </c>
      <c r="JH80" s="231">
        <v>246.48</v>
      </c>
      <c r="JI80" s="231">
        <v>230.11</v>
      </c>
      <c r="JJ80" s="231">
        <v>262.68</v>
      </c>
      <c r="JK80" s="231">
        <v>296.97000000000003</v>
      </c>
      <c r="JL80" s="231">
        <v>225.52</v>
      </c>
      <c r="JM80" s="231">
        <v>215.98</v>
      </c>
      <c r="JN80" s="167">
        <v>247.83</v>
      </c>
      <c r="JO80" s="231">
        <v>244.39</v>
      </c>
      <c r="JP80" s="231">
        <v>384.54</v>
      </c>
      <c r="JQ80" s="231">
        <v>237.12</v>
      </c>
      <c r="JR80" s="231">
        <v>346.15</v>
      </c>
      <c r="JS80" s="231">
        <v>238.98</v>
      </c>
      <c r="JT80" s="231">
        <v>248.65</v>
      </c>
      <c r="JU80" s="231">
        <v>236.37</v>
      </c>
      <c r="JV80" s="231">
        <v>221.75</v>
      </c>
      <c r="JW80" s="231">
        <v>331.18</v>
      </c>
      <c r="JX80" s="231">
        <v>236.07</v>
      </c>
      <c r="JY80" s="231">
        <v>260.14</v>
      </c>
      <c r="JZ80" s="231">
        <v>224.25</v>
      </c>
      <c r="KA80" s="231">
        <v>244.73</v>
      </c>
      <c r="KB80" s="231">
        <v>237.75</v>
      </c>
      <c r="KC80" s="231">
        <v>208.87</v>
      </c>
      <c r="KD80" s="231">
        <v>252.51</v>
      </c>
      <c r="KE80" s="231">
        <v>235.43</v>
      </c>
      <c r="KF80" s="231">
        <v>333.13</v>
      </c>
      <c r="KG80" s="231">
        <v>416.05</v>
      </c>
      <c r="KH80" s="231">
        <v>255.16</v>
      </c>
      <c r="KI80" s="231">
        <v>248.04</v>
      </c>
      <c r="KJ80" s="167">
        <v>200.58</v>
      </c>
      <c r="KK80" s="231">
        <v>236.46</v>
      </c>
      <c r="KL80" s="231">
        <v>243.05</v>
      </c>
      <c r="KM80" s="231">
        <v>328.76</v>
      </c>
      <c r="KN80" s="231">
        <v>333.67</v>
      </c>
      <c r="KO80" s="231">
        <v>203.15</v>
      </c>
      <c r="KP80" s="231">
        <v>215.08</v>
      </c>
      <c r="KQ80" s="231">
        <v>240.85</v>
      </c>
      <c r="KR80" s="231">
        <v>233.9</v>
      </c>
      <c r="KS80" s="231">
        <v>225.76</v>
      </c>
      <c r="KT80" s="231">
        <v>314.82</v>
      </c>
      <c r="KU80" s="231">
        <v>252.2</v>
      </c>
      <c r="KV80" s="231">
        <v>361.95</v>
      </c>
      <c r="KW80" s="231">
        <v>287.75</v>
      </c>
      <c r="KX80" s="231">
        <v>286.29000000000002</v>
      </c>
      <c r="KY80" s="231">
        <v>334.09</v>
      </c>
      <c r="KZ80" s="231">
        <v>333.42</v>
      </c>
    </row>
    <row r="81" spans="1:312">
      <c r="A81" s="231">
        <v>2020</v>
      </c>
      <c r="B81" s="231">
        <v>6</v>
      </c>
      <c r="C81" s="231">
        <v>204.41</v>
      </c>
      <c r="D81" s="231">
        <v>21.18</v>
      </c>
      <c r="E81" s="231">
        <v>32.630000000000003</v>
      </c>
      <c r="F81" s="231">
        <v>42.96</v>
      </c>
      <c r="G81" s="167">
        <v>47.91</v>
      </c>
      <c r="H81" s="231">
        <v>22.39</v>
      </c>
      <c r="I81" s="231">
        <v>88.35</v>
      </c>
      <c r="J81" s="231">
        <v>22.79</v>
      </c>
      <c r="K81" s="231">
        <v>74.13</v>
      </c>
      <c r="L81" s="231">
        <v>36.64</v>
      </c>
      <c r="M81" s="231">
        <v>31.99</v>
      </c>
      <c r="N81" s="231">
        <v>28.18</v>
      </c>
      <c r="O81" s="231">
        <v>36.81</v>
      </c>
      <c r="P81" s="231">
        <v>41.63</v>
      </c>
      <c r="Q81" s="231">
        <v>44.01</v>
      </c>
      <c r="R81" s="231">
        <v>29.13</v>
      </c>
      <c r="S81" s="231">
        <v>39.08</v>
      </c>
      <c r="T81" s="231">
        <v>38.229999999999997</v>
      </c>
      <c r="U81" s="231">
        <v>36.22</v>
      </c>
      <c r="V81" s="231">
        <v>50.58</v>
      </c>
      <c r="W81" s="231">
        <v>36.32</v>
      </c>
      <c r="X81" s="231">
        <v>42.03</v>
      </c>
      <c r="Y81" s="231">
        <v>23.01</v>
      </c>
      <c r="Z81" s="231">
        <v>35.67</v>
      </c>
      <c r="AA81" s="231">
        <v>32.82</v>
      </c>
      <c r="AB81" s="231">
        <v>56.87</v>
      </c>
      <c r="AC81" s="231">
        <v>23.12</v>
      </c>
      <c r="AD81" s="231">
        <v>33</v>
      </c>
      <c r="AE81" s="231">
        <v>39.79</v>
      </c>
      <c r="AF81" s="231">
        <v>25.41</v>
      </c>
      <c r="AG81" s="231">
        <v>30.83</v>
      </c>
      <c r="AH81" s="231">
        <v>40.630000000000003</v>
      </c>
      <c r="AI81" s="231">
        <v>41.57</v>
      </c>
      <c r="AJ81" s="231">
        <v>49.81</v>
      </c>
      <c r="AK81" s="231">
        <v>37.619999999999997</v>
      </c>
      <c r="AL81" s="231">
        <v>45.54</v>
      </c>
      <c r="AM81" s="231">
        <v>50.5</v>
      </c>
      <c r="AN81" s="231">
        <v>47.47</v>
      </c>
      <c r="AO81" s="231">
        <v>25.36</v>
      </c>
      <c r="AP81" s="231">
        <v>24.2</v>
      </c>
      <c r="AQ81" s="231">
        <v>28.6</v>
      </c>
      <c r="AR81" s="231">
        <v>28.99</v>
      </c>
      <c r="AS81" s="231">
        <v>31.25</v>
      </c>
      <c r="AT81" s="231">
        <v>40.549999999999997</v>
      </c>
      <c r="AU81" s="231">
        <v>28.09</v>
      </c>
      <c r="AV81" s="231">
        <v>32.6</v>
      </c>
      <c r="AW81" s="231">
        <v>34.950000000000003</v>
      </c>
      <c r="AX81" s="231">
        <v>34.83</v>
      </c>
      <c r="AY81" s="231">
        <v>31.45</v>
      </c>
      <c r="AZ81" s="231">
        <v>29.43</v>
      </c>
      <c r="BA81" s="231">
        <v>28.7</v>
      </c>
      <c r="BB81" s="231">
        <v>27.38</v>
      </c>
      <c r="BC81" s="231">
        <v>56.05</v>
      </c>
      <c r="BD81" s="231">
        <v>31.8</v>
      </c>
      <c r="BE81" s="231">
        <v>60.6</v>
      </c>
      <c r="BF81" s="231">
        <v>40.799999999999997</v>
      </c>
      <c r="BG81" s="231">
        <v>31.44</v>
      </c>
      <c r="BH81" s="167">
        <v>41.92</v>
      </c>
      <c r="BI81" s="167">
        <v>33.22</v>
      </c>
      <c r="BJ81" s="231">
        <v>31.53</v>
      </c>
      <c r="BK81" s="231">
        <v>32.56</v>
      </c>
      <c r="BL81" s="231">
        <v>60.96</v>
      </c>
      <c r="BM81" s="231">
        <v>93.13</v>
      </c>
      <c r="BN81" s="231">
        <v>41.38</v>
      </c>
      <c r="BO81" s="231">
        <v>24.1</v>
      </c>
      <c r="BP81" s="231">
        <v>28.5</v>
      </c>
      <c r="BQ81" s="167">
        <v>42.58</v>
      </c>
      <c r="BR81" s="231">
        <v>38.75</v>
      </c>
      <c r="BS81" s="231">
        <v>29.29</v>
      </c>
      <c r="BT81" s="231">
        <v>25.3</v>
      </c>
      <c r="BU81" s="231">
        <v>28.61</v>
      </c>
      <c r="BV81" s="231">
        <v>50.25</v>
      </c>
      <c r="BW81" s="231">
        <v>48.36</v>
      </c>
      <c r="BX81" s="231">
        <v>63.65</v>
      </c>
      <c r="BY81" s="231">
        <v>30.61</v>
      </c>
      <c r="BZ81" s="231">
        <v>27.5</v>
      </c>
      <c r="CA81" s="231">
        <v>155.80000000000001</v>
      </c>
      <c r="CB81" s="231">
        <v>46.93</v>
      </c>
      <c r="CC81" s="231">
        <v>24.72</v>
      </c>
      <c r="CD81" s="231">
        <v>36.409999999999997</v>
      </c>
      <c r="CE81" s="231">
        <v>45.58</v>
      </c>
      <c r="CF81" s="231">
        <v>37.14</v>
      </c>
      <c r="CG81" s="231">
        <v>28.2</v>
      </c>
      <c r="CH81" s="231">
        <v>30.07</v>
      </c>
      <c r="CI81" s="231">
        <v>40.119999999999997</v>
      </c>
      <c r="CJ81" s="231">
        <v>48.14</v>
      </c>
      <c r="CK81" s="231">
        <v>40.299999999999997</v>
      </c>
      <c r="CL81" s="231">
        <v>35.6</v>
      </c>
      <c r="CM81" s="231">
        <v>50.05</v>
      </c>
      <c r="CN81" s="231">
        <v>41.03</v>
      </c>
      <c r="CO81" s="231">
        <v>29.63</v>
      </c>
      <c r="CP81" s="231">
        <v>42.44</v>
      </c>
      <c r="CQ81" s="231">
        <v>33.130000000000003</v>
      </c>
      <c r="CR81" s="231">
        <v>33.42</v>
      </c>
      <c r="CS81" s="231">
        <v>23.08</v>
      </c>
      <c r="CT81" s="231">
        <v>60.53</v>
      </c>
      <c r="CU81" s="231">
        <v>41.26</v>
      </c>
      <c r="CV81" s="231">
        <v>40.92</v>
      </c>
      <c r="CW81" s="231">
        <v>47.15</v>
      </c>
      <c r="CX81" s="231">
        <v>47.18</v>
      </c>
      <c r="CY81" s="231">
        <v>124.91</v>
      </c>
      <c r="CZ81" s="231">
        <v>36.729999999999997</v>
      </c>
      <c r="DA81" s="231">
        <v>41.19</v>
      </c>
      <c r="DB81" s="231">
        <v>33.909999999999997</v>
      </c>
      <c r="DC81" s="231">
        <v>34.79</v>
      </c>
      <c r="DD81" s="231">
        <v>29.57</v>
      </c>
      <c r="DE81" s="231">
        <v>28.98</v>
      </c>
      <c r="DF81" s="231">
        <v>29.15</v>
      </c>
      <c r="DG81" s="231">
        <v>34.69</v>
      </c>
      <c r="DH81" s="231">
        <v>116.69</v>
      </c>
      <c r="DI81" s="231">
        <v>43.6</v>
      </c>
      <c r="DJ81" s="231">
        <v>33.79</v>
      </c>
      <c r="DK81" s="231">
        <v>30.42</v>
      </c>
      <c r="DL81" s="231">
        <v>37.380000000000003</v>
      </c>
      <c r="DM81" s="231">
        <v>41.24</v>
      </c>
      <c r="DN81" s="231">
        <v>32.479999999999997</v>
      </c>
      <c r="DO81" s="231">
        <v>29.59</v>
      </c>
      <c r="DP81" s="231">
        <v>28.34</v>
      </c>
      <c r="DQ81" s="231">
        <v>27.28</v>
      </c>
      <c r="DR81" s="231">
        <v>30.54</v>
      </c>
      <c r="DS81" s="231">
        <v>22.74</v>
      </c>
      <c r="DT81" s="231">
        <v>25.13</v>
      </c>
      <c r="DU81" s="231">
        <v>116.36</v>
      </c>
      <c r="DV81" s="231">
        <v>24.92</v>
      </c>
      <c r="DW81" s="231">
        <v>23.76</v>
      </c>
      <c r="DX81" s="231">
        <v>33.29</v>
      </c>
      <c r="DY81" s="231">
        <v>25.7</v>
      </c>
      <c r="DZ81" s="231">
        <v>29.15</v>
      </c>
      <c r="EA81" s="231">
        <v>39.090000000000003</v>
      </c>
      <c r="EB81" s="231">
        <v>31.93</v>
      </c>
      <c r="EC81" s="231">
        <v>48.07</v>
      </c>
      <c r="ED81" s="231">
        <v>26.9</v>
      </c>
      <c r="EE81" s="231">
        <v>27.43</v>
      </c>
      <c r="EF81" s="231">
        <v>27.61</v>
      </c>
      <c r="EG81" s="231">
        <v>29.16</v>
      </c>
      <c r="EH81" s="231">
        <v>29.44</v>
      </c>
      <c r="EI81" s="231">
        <v>38.85</v>
      </c>
      <c r="EJ81" s="231">
        <v>43.1</v>
      </c>
      <c r="EK81" s="231">
        <v>22.83</v>
      </c>
      <c r="EL81" s="231">
        <v>35.33</v>
      </c>
      <c r="EM81" s="231">
        <v>44.89</v>
      </c>
      <c r="EN81" s="231">
        <v>24.73</v>
      </c>
      <c r="EO81" s="231">
        <v>48.34</v>
      </c>
      <c r="EP81" s="231">
        <v>27.09</v>
      </c>
      <c r="EQ81" s="231">
        <v>39.82</v>
      </c>
      <c r="ER81" s="231">
        <v>22.35</v>
      </c>
      <c r="ES81" s="231">
        <v>56.79</v>
      </c>
      <c r="ET81" s="231">
        <v>66.400000000000006</v>
      </c>
      <c r="EU81" s="231">
        <v>27.98</v>
      </c>
      <c r="EV81" s="231">
        <v>40.950000000000003</v>
      </c>
      <c r="EW81" s="231">
        <v>32.99</v>
      </c>
      <c r="EX81" s="231">
        <v>33.520000000000003</v>
      </c>
      <c r="EY81" s="231">
        <v>35.619999999999997</v>
      </c>
      <c r="EZ81" s="231">
        <v>32.04</v>
      </c>
      <c r="FA81" s="167">
        <v>45.07</v>
      </c>
      <c r="FB81" s="231">
        <v>27.15</v>
      </c>
      <c r="FC81" s="231">
        <v>37.53</v>
      </c>
      <c r="FD81" s="231">
        <v>29.5</v>
      </c>
      <c r="FE81" s="231">
        <v>25.78</v>
      </c>
      <c r="FF81" s="231">
        <v>27.89</v>
      </c>
      <c r="FG81" s="231">
        <v>49.95</v>
      </c>
      <c r="FH81" s="231">
        <v>45.2</v>
      </c>
      <c r="FI81" s="231">
        <v>26.96</v>
      </c>
      <c r="FJ81" s="231">
        <v>32.4</v>
      </c>
      <c r="FK81" s="231">
        <v>28.9</v>
      </c>
      <c r="FL81" s="231">
        <v>41.06</v>
      </c>
      <c r="FM81" s="231">
        <v>30.83</v>
      </c>
      <c r="FN81" s="231">
        <v>39.01</v>
      </c>
      <c r="FO81" s="231">
        <v>59.58</v>
      </c>
      <c r="FP81" s="231">
        <v>32.369999999999997</v>
      </c>
      <c r="FQ81" s="231">
        <v>46.35</v>
      </c>
      <c r="FR81" s="231">
        <v>28.76</v>
      </c>
      <c r="FS81" s="231">
        <v>32.049999999999997</v>
      </c>
      <c r="FT81" s="231">
        <v>49.05</v>
      </c>
      <c r="FU81" s="231">
        <v>52.69</v>
      </c>
      <c r="FV81" s="231">
        <v>26.15</v>
      </c>
      <c r="FW81" s="231">
        <v>39.869999999999997</v>
      </c>
      <c r="FX81" s="231">
        <v>37.07</v>
      </c>
      <c r="FY81" s="231">
        <v>39.340000000000003</v>
      </c>
      <c r="FZ81" s="231">
        <v>40.56</v>
      </c>
      <c r="GA81" s="231">
        <v>54.32</v>
      </c>
      <c r="GB81" s="231">
        <v>40.299999999999997</v>
      </c>
      <c r="GC81" s="231">
        <v>71.42</v>
      </c>
      <c r="GD81" s="231">
        <v>27.16</v>
      </c>
      <c r="GE81" s="167">
        <v>38.4</v>
      </c>
      <c r="GF81" s="231">
        <v>46.23</v>
      </c>
      <c r="GG81" s="231">
        <v>222.55</v>
      </c>
      <c r="GH81" s="231">
        <v>41.04</v>
      </c>
      <c r="GI81" s="231">
        <v>39.159999999999997</v>
      </c>
      <c r="GJ81" s="231">
        <v>38.979999999999997</v>
      </c>
      <c r="GK81" s="231">
        <v>30.6</v>
      </c>
      <c r="GL81" s="231">
        <v>25.25</v>
      </c>
      <c r="GM81" s="231">
        <v>32.869999999999997</v>
      </c>
      <c r="GN81" s="231">
        <v>27.09</v>
      </c>
      <c r="GO81" s="231">
        <v>50.59</v>
      </c>
      <c r="GP81" s="231">
        <v>32.44</v>
      </c>
      <c r="GQ81" s="231">
        <v>30.7</v>
      </c>
      <c r="GR81" s="231">
        <v>46.55</v>
      </c>
      <c r="GS81" s="231">
        <v>30.93</v>
      </c>
      <c r="GT81" s="231">
        <v>34.58</v>
      </c>
      <c r="GU81" s="231">
        <v>31.73</v>
      </c>
      <c r="GV81" s="231">
        <v>45.79</v>
      </c>
      <c r="GW81" s="231">
        <v>28.61</v>
      </c>
      <c r="GX81" s="231">
        <v>34.58</v>
      </c>
      <c r="GY81" s="231">
        <v>32.51</v>
      </c>
      <c r="GZ81" s="231">
        <v>43.47</v>
      </c>
      <c r="HA81" s="231">
        <v>25.16</v>
      </c>
      <c r="HB81" s="231">
        <v>23.53</v>
      </c>
      <c r="HC81" s="231">
        <v>58.84</v>
      </c>
      <c r="HD81" s="231">
        <v>25.55</v>
      </c>
      <c r="HE81" s="231">
        <v>26.14</v>
      </c>
      <c r="HF81" s="231">
        <v>25.4</v>
      </c>
      <c r="HG81" s="231">
        <v>22.8</v>
      </c>
      <c r="HH81" s="231">
        <v>31.95</v>
      </c>
      <c r="HI81" s="231">
        <v>108.36</v>
      </c>
      <c r="HJ81" s="231">
        <v>63.8</v>
      </c>
      <c r="HK81" s="231">
        <v>23.32</v>
      </c>
      <c r="HL81" s="231">
        <v>27.8</v>
      </c>
      <c r="HM81" s="231">
        <v>54.83</v>
      </c>
      <c r="HN81" s="231">
        <v>23.27</v>
      </c>
      <c r="HO81" s="231">
        <v>41.32</v>
      </c>
      <c r="HP81" s="231">
        <v>39.32</v>
      </c>
      <c r="HQ81" s="231">
        <v>27.5</v>
      </c>
      <c r="HR81" s="231">
        <v>28.53</v>
      </c>
      <c r="HS81" s="231">
        <v>26.35</v>
      </c>
      <c r="HT81" s="231">
        <v>57.8</v>
      </c>
      <c r="HU81" s="231">
        <v>41.35</v>
      </c>
      <c r="HV81" s="231">
        <v>54.07</v>
      </c>
      <c r="HW81" s="231">
        <v>31.7</v>
      </c>
      <c r="HX81" s="231">
        <v>33.58</v>
      </c>
      <c r="HY81" s="231">
        <v>74.55</v>
      </c>
      <c r="HZ81" s="231">
        <v>60.75</v>
      </c>
      <c r="IA81" s="231">
        <v>33.96</v>
      </c>
      <c r="IB81" s="231">
        <v>51.55</v>
      </c>
      <c r="IC81" s="231">
        <v>47.07</v>
      </c>
      <c r="ID81" s="231">
        <v>31.8</v>
      </c>
      <c r="IE81" s="231">
        <v>27.06</v>
      </c>
      <c r="IF81" s="231">
        <v>37.479999999999997</v>
      </c>
      <c r="IG81" s="231">
        <v>29.28</v>
      </c>
      <c r="IH81" s="231">
        <v>31.91</v>
      </c>
      <c r="II81" s="231">
        <v>38.549999999999997</v>
      </c>
      <c r="IJ81" s="231">
        <v>33.57</v>
      </c>
      <c r="IK81" s="231">
        <v>44.38</v>
      </c>
      <c r="IL81" s="231">
        <v>45.34</v>
      </c>
      <c r="IM81" s="231">
        <v>37.880000000000003</v>
      </c>
      <c r="IN81" s="231">
        <v>39.35</v>
      </c>
      <c r="IO81" s="231">
        <v>43.5</v>
      </c>
      <c r="IP81" s="231">
        <v>42.55</v>
      </c>
      <c r="IQ81" s="231">
        <v>37.99</v>
      </c>
      <c r="IR81" s="231">
        <v>27.94</v>
      </c>
      <c r="IS81" s="231">
        <v>27.5</v>
      </c>
      <c r="IT81" s="231">
        <v>35.630000000000003</v>
      </c>
      <c r="IU81" s="231">
        <v>30.61</v>
      </c>
      <c r="IV81" s="231">
        <v>32.549999999999997</v>
      </c>
      <c r="IW81" s="231">
        <v>26.9</v>
      </c>
      <c r="IX81" s="231">
        <v>80.040000000000006</v>
      </c>
      <c r="IY81" s="231">
        <v>29.36</v>
      </c>
      <c r="IZ81" s="231">
        <v>26.4</v>
      </c>
      <c r="JA81" s="231">
        <v>24.96</v>
      </c>
      <c r="JB81" s="231">
        <v>38.04</v>
      </c>
      <c r="JC81" s="231">
        <v>45.45</v>
      </c>
      <c r="JD81" s="231">
        <v>38</v>
      </c>
      <c r="JE81" s="231">
        <v>27.83</v>
      </c>
      <c r="JF81" s="231">
        <v>28.07</v>
      </c>
      <c r="JG81" s="231">
        <v>35.18</v>
      </c>
      <c r="JH81" s="231">
        <v>44.95</v>
      </c>
      <c r="JI81" s="231">
        <v>38.44</v>
      </c>
      <c r="JJ81" s="231">
        <v>34.18</v>
      </c>
      <c r="JK81" s="231">
        <v>42.19</v>
      </c>
      <c r="JL81" s="231">
        <v>32.090000000000003</v>
      </c>
      <c r="JM81" s="231">
        <v>31.43</v>
      </c>
      <c r="JN81" s="167">
        <v>30.16</v>
      </c>
      <c r="JO81" s="231">
        <v>52.4</v>
      </c>
      <c r="JP81" s="231">
        <v>55.91</v>
      </c>
      <c r="JQ81" s="231">
        <v>47.78</v>
      </c>
      <c r="JR81" s="231">
        <v>48.2</v>
      </c>
      <c r="JS81" s="231">
        <v>27.83</v>
      </c>
      <c r="JT81" s="231">
        <v>56.42</v>
      </c>
      <c r="JU81" s="231">
        <v>35.08</v>
      </c>
      <c r="JV81" s="231">
        <v>28.06</v>
      </c>
      <c r="JW81" s="231">
        <v>38.299999999999997</v>
      </c>
      <c r="JX81" s="231">
        <v>38.15</v>
      </c>
      <c r="JY81" s="231">
        <v>37.770000000000003</v>
      </c>
      <c r="JZ81" s="231">
        <v>53.34</v>
      </c>
      <c r="KA81" s="231">
        <v>22.93</v>
      </c>
      <c r="KB81" s="231">
        <v>42.92</v>
      </c>
      <c r="KC81" s="231">
        <v>40.78</v>
      </c>
      <c r="KD81" s="231">
        <v>31.25</v>
      </c>
      <c r="KE81" s="231">
        <v>34.15</v>
      </c>
      <c r="KF81" s="231">
        <v>48.21</v>
      </c>
      <c r="KG81" s="231">
        <v>77.63</v>
      </c>
      <c r="KH81" s="231">
        <v>43.39</v>
      </c>
      <c r="KI81" s="231">
        <v>55.67</v>
      </c>
      <c r="KJ81" s="167">
        <v>29.73</v>
      </c>
      <c r="KK81" s="231">
        <v>37.369999999999997</v>
      </c>
      <c r="KL81" s="231">
        <v>43.4</v>
      </c>
      <c r="KM81" s="231">
        <v>52.52</v>
      </c>
      <c r="KN81" s="231">
        <v>47.56</v>
      </c>
      <c r="KO81" s="231">
        <v>30.83</v>
      </c>
      <c r="KP81" s="231">
        <v>27.24</v>
      </c>
      <c r="KQ81" s="231">
        <v>37.01</v>
      </c>
      <c r="KR81" s="231">
        <v>26.64</v>
      </c>
      <c r="KS81" s="231">
        <v>39.229999999999997</v>
      </c>
      <c r="KT81" s="231">
        <v>44.47</v>
      </c>
      <c r="KU81" s="231">
        <v>51.72</v>
      </c>
      <c r="KV81" s="231">
        <v>53.78</v>
      </c>
      <c r="KW81" s="231">
        <v>38.99</v>
      </c>
      <c r="KX81" s="231">
        <v>50.28</v>
      </c>
      <c r="KY81" s="231">
        <v>46.33</v>
      </c>
      <c r="KZ81" s="231">
        <v>46.68</v>
      </c>
    </row>
    <row r="82" spans="1:312">
      <c r="A82" s="231">
        <v>2020</v>
      </c>
      <c r="B82" s="231">
        <v>7</v>
      </c>
      <c r="C82" s="231">
        <v>198.16</v>
      </c>
      <c r="D82" s="231">
        <v>27.61</v>
      </c>
      <c r="E82" s="231">
        <v>79.48</v>
      </c>
      <c r="F82" s="231">
        <v>86.91</v>
      </c>
      <c r="G82" s="167">
        <v>94.69</v>
      </c>
      <c r="H82" s="231">
        <v>47.69</v>
      </c>
      <c r="I82" s="231">
        <v>158.72999999999999</v>
      </c>
      <c r="J82" s="231">
        <v>32.65</v>
      </c>
      <c r="K82" s="231">
        <v>158.9</v>
      </c>
      <c r="L82" s="231">
        <v>87.87</v>
      </c>
      <c r="M82" s="231">
        <v>68.98</v>
      </c>
      <c r="N82" s="231">
        <v>78.03</v>
      </c>
      <c r="O82" s="231">
        <v>82.93</v>
      </c>
      <c r="P82" s="231">
        <v>93.9</v>
      </c>
      <c r="Q82" s="231">
        <v>124.82</v>
      </c>
      <c r="R82" s="231">
        <v>51.46</v>
      </c>
      <c r="S82" s="231">
        <v>89.14</v>
      </c>
      <c r="T82" s="231">
        <v>91.2</v>
      </c>
      <c r="U82" s="231">
        <v>93.68</v>
      </c>
      <c r="V82" s="231">
        <v>22.82</v>
      </c>
      <c r="W82" s="231">
        <v>102.5</v>
      </c>
      <c r="X82" s="231">
        <v>102.22</v>
      </c>
      <c r="Y82" s="231">
        <v>34.35</v>
      </c>
      <c r="Z82" s="231">
        <v>71.03</v>
      </c>
      <c r="AA82" s="231">
        <v>46.29</v>
      </c>
      <c r="AB82" s="231">
        <v>152.85</v>
      </c>
      <c r="AC82" s="231">
        <v>37.950000000000003</v>
      </c>
      <c r="AD82" s="231">
        <v>52.78</v>
      </c>
      <c r="AE82" s="231">
        <v>100.06</v>
      </c>
      <c r="AF82" s="231">
        <v>29.87</v>
      </c>
      <c r="AG82" s="231">
        <v>78.349999999999994</v>
      </c>
      <c r="AH82" s="231">
        <v>93.77</v>
      </c>
      <c r="AI82" s="231">
        <v>119.98</v>
      </c>
      <c r="AJ82" s="231">
        <v>134.83000000000001</v>
      </c>
      <c r="AK82" s="231">
        <v>89.75</v>
      </c>
      <c r="AL82" s="231">
        <v>117.47</v>
      </c>
      <c r="AM82" s="231">
        <v>92.8</v>
      </c>
      <c r="AN82" s="231">
        <v>65.77</v>
      </c>
      <c r="AO82" s="231">
        <v>49.08</v>
      </c>
      <c r="AP82" s="231">
        <v>47.82</v>
      </c>
      <c r="AQ82" s="231">
        <v>51.86</v>
      </c>
      <c r="AR82" s="231">
        <v>81.87</v>
      </c>
      <c r="AS82" s="231">
        <v>48.27</v>
      </c>
      <c r="AT82" s="231">
        <v>98.58</v>
      </c>
      <c r="AU82" s="231">
        <v>31.42</v>
      </c>
      <c r="AV82" s="231">
        <v>94.82</v>
      </c>
      <c r="AW82" s="231">
        <v>102.26</v>
      </c>
      <c r="AX82" s="231">
        <v>71.14</v>
      </c>
      <c r="AY82" s="231">
        <v>56.68</v>
      </c>
      <c r="AZ82" s="231">
        <v>67.09</v>
      </c>
      <c r="BA82" s="231">
        <v>48.53</v>
      </c>
      <c r="BB82" s="231">
        <v>79.06</v>
      </c>
      <c r="BC82" s="231">
        <v>145.97999999999999</v>
      </c>
      <c r="BD82" s="231">
        <v>81.290000000000006</v>
      </c>
      <c r="BE82" s="231">
        <v>165.79</v>
      </c>
      <c r="BF82" s="231">
        <v>95.86</v>
      </c>
      <c r="BG82" s="231">
        <v>43.53</v>
      </c>
      <c r="BH82" s="167">
        <v>97.04</v>
      </c>
      <c r="BI82" s="167">
        <v>77.33</v>
      </c>
      <c r="BJ82" s="231">
        <v>75.290000000000006</v>
      </c>
      <c r="BK82" s="231">
        <v>32.380000000000003</v>
      </c>
      <c r="BL82" s="231">
        <v>158.47</v>
      </c>
      <c r="BM82" s="231">
        <v>143.97999999999999</v>
      </c>
      <c r="BN82" s="231">
        <v>67.819999999999993</v>
      </c>
      <c r="BO82" s="231">
        <v>47.62</v>
      </c>
      <c r="BP82" s="231">
        <v>72.13</v>
      </c>
      <c r="BQ82" s="167">
        <v>84.34</v>
      </c>
      <c r="BR82" s="231">
        <v>109.88</v>
      </c>
      <c r="BS82" s="231">
        <v>64.25</v>
      </c>
      <c r="BT82" s="231">
        <v>56.64</v>
      </c>
      <c r="BU82" s="231">
        <v>49.91</v>
      </c>
      <c r="BV82" s="231">
        <v>130.13999999999999</v>
      </c>
      <c r="BW82" s="231">
        <v>75.92</v>
      </c>
      <c r="BX82" s="231">
        <v>196.18</v>
      </c>
      <c r="BY82" s="231">
        <v>84.98</v>
      </c>
      <c r="BZ82" s="231">
        <v>42.39</v>
      </c>
      <c r="CA82" s="231">
        <v>206.16</v>
      </c>
      <c r="CB82" s="231">
        <v>27.36</v>
      </c>
      <c r="CC82" s="231">
        <v>57.33</v>
      </c>
      <c r="CD82" s="231">
        <v>87.8</v>
      </c>
      <c r="CE82" s="231">
        <v>76.56</v>
      </c>
      <c r="CF82" s="231">
        <v>94.54</v>
      </c>
      <c r="CG82" s="231">
        <v>71.05</v>
      </c>
      <c r="CH82" s="231">
        <v>38.549999999999997</v>
      </c>
      <c r="CI82" s="231">
        <v>72.16</v>
      </c>
      <c r="CJ82" s="231">
        <v>57.73</v>
      </c>
      <c r="CK82" s="231">
        <v>88.66</v>
      </c>
      <c r="CL82" s="231">
        <v>98.34</v>
      </c>
      <c r="CM82" s="231">
        <v>83.56</v>
      </c>
      <c r="CN82" s="231">
        <v>76.010000000000005</v>
      </c>
      <c r="CO82" s="231">
        <v>41.3</v>
      </c>
      <c r="CP82" s="231">
        <v>46</v>
      </c>
      <c r="CQ82" s="231">
        <v>65.33</v>
      </c>
      <c r="CR82" s="231">
        <v>65.430000000000007</v>
      </c>
      <c r="CS82" s="231">
        <v>29.35</v>
      </c>
      <c r="CT82" s="231">
        <v>114.8</v>
      </c>
      <c r="CU82" s="231">
        <v>117.48</v>
      </c>
      <c r="CV82" s="231">
        <v>81.680000000000007</v>
      </c>
      <c r="CW82" s="231">
        <v>85.56</v>
      </c>
      <c r="CX82" s="231">
        <v>31.9</v>
      </c>
      <c r="CY82" s="231">
        <v>131.65</v>
      </c>
      <c r="CZ82" s="231">
        <v>61.66</v>
      </c>
      <c r="DA82" s="231">
        <v>50.1</v>
      </c>
      <c r="DB82" s="231">
        <v>84.61</v>
      </c>
      <c r="DC82" s="231">
        <v>35.58</v>
      </c>
      <c r="DD82" s="231">
        <v>70.709999999999994</v>
      </c>
      <c r="DE82" s="231">
        <v>50.71</v>
      </c>
      <c r="DF82" s="231">
        <v>80.760000000000005</v>
      </c>
      <c r="DG82" s="231">
        <v>81.150000000000006</v>
      </c>
      <c r="DH82" s="231">
        <v>156.53</v>
      </c>
      <c r="DI82" s="231">
        <v>66.930000000000007</v>
      </c>
      <c r="DJ82" s="231">
        <v>65.680000000000007</v>
      </c>
      <c r="DK82" s="231">
        <v>52.07</v>
      </c>
      <c r="DL82" s="231">
        <v>106.02</v>
      </c>
      <c r="DM82" s="231">
        <v>96.75</v>
      </c>
      <c r="DN82" s="231">
        <v>49.31</v>
      </c>
      <c r="DO82" s="231">
        <v>73.03</v>
      </c>
      <c r="DP82" s="231">
        <v>62.84</v>
      </c>
      <c r="DQ82" s="231">
        <v>53.72</v>
      </c>
      <c r="DR82" s="231">
        <v>50.31</v>
      </c>
      <c r="DS82" s="231">
        <v>47.24</v>
      </c>
      <c r="DT82" s="231">
        <v>60.85</v>
      </c>
      <c r="DU82" s="231">
        <v>156.85</v>
      </c>
      <c r="DV82" s="231">
        <v>38.909999999999997</v>
      </c>
      <c r="DW82" s="231">
        <v>52.06</v>
      </c>
      <c r="DX82" s="231">
        <v>56.23</v>
      </c>
      <c r="DY82" s="231">
        <v>36.97</v>
      </c>
      <c r="DZ82" s="231">
        <v>70.180000000000007</v>
      </c>
      <c r="EA82" s="231">
        <v>115.72</v>
      </c>
      <c r="EB82" s="231">
        <v>76.44</v>
      </c>
      <c r="EC82" s="231">
        <v>75.430000000000007</v>
      </c>
      <c r="ED82" s="231">
        <v>29.71</v>
      </c>
      <c r="EE82" s="231">
        <v>66.81</v>
      </c>
      <c r="EF82" s="231">
        <v>69.23</v>
      </c>
      <c r="EG82" s="231">
        <v>74.87</v>
      </c>
      <c r="EH82" s="231">
        <v>49.02</v>
      </c>
      <c r="EI82" s="231">
        <v>83.09</v>
      </c>
      <c r="EJ82" s="231">
        <v>105.85</v>
      </c>
      <c r="EK82" s="231">
        <v>32.619999999999997</v>
      </c>
      <c r="EL82" s="231">
        <v>100.21</v>
      </c>
      <c r="EM82" s="231">
        <v>76.72</v>
      </c>
      <c r="EN82" s="231">
        <v>39.01</v>
      </c>
      <c r="EO82" s="231">
        <v>124.71</v>
      </c>
      <c r="EP82" s="231">
        <v>51.71</v>
      </c>
      <c r="EQ82" s="231">
        <v>72.209999999999994</v>
      </c>
      <c r="ER82" s="231">
        <v>31.35</v>
      </c>
      <c r="ES82" s="231">
        <v>148.05000000000001</v>
      </c>
      <c r="ET82" s="231">
        <v>152.31</v>
      </c>
      <c r="EU82" s="231">
        <v>62.15</v>
      </c>
      <c r="EV82" s="231">
        <v>83.99</v>
      </c>
      <c r="EW82" s="231">
        <v>70.78</v>
      </c>
      <c r="EX82" s="231">
        <v>64.599999999999994</v>
      </c>
      <c r="EY82" s="231">
        <v>107.6</v>
      </c>
      <c r="EZ82" s="231">
        <v>59.21</v>
      </c>
      <c r="FA82" s="167">
        <v>100.42</v>
      </c>
      <c r="FB82" s="231">
        <v>68.88</v>
      </c>
      <c r="FC82" s="231">
        <v>104.37</v>
      </c>
      <c r="FD82" s="231">
        <v>52.43</v>
      </c>
      <c r="FE82" s="231">
        <v>54.87</v>
      </c>
      <c r="FF82" s="231">
        <v>63.27</v>
      </c>
      <c r="FG82" s="231">
        <v>28.55</v>
      </c>
      <c r="FH82" s="231">
        <v>28.35</v>
      </c>
      <c r="FI82" s="231">
        <v>29.93</v>
      </c>
      <c r="FJ82" s="231">
        <v>79.13</v>
      </c>
      <c r="FK82" s="231">
        <v>80.73</v>
      </c>
      <c r="FL82" s="231">
        <v>92.9</v>
      </c>
      <c r="FM82" s="231">
        <v>45.81</v>
      </c>
      <c r="FN82" s="231">
        <v>53.87</v>
      </c>
      <c r="FO82" s="231">
        <v>138.21</v>
      </c>
      <c r="FP82" s="231">
        <v>81.17</v>
      </c>
      <c r="FQ82" s="231">
        <v>50.24</v>
      </c>
      <c r="FR82" s="231">
        <v>40.06</v>
      </c>
      <c r="FS82" s="231">
        <v>43.93</v>
      </c>
      <c r="FT82" s="231">
        <v>45.16</v>
      </c>
      <c r="FU82" s="231">
        <v>101.35</v>
      </c>
      <c r="FV82" s="231">
        <v>65.42</v>
      </c>
      <c r="FW82" s="231">
        <v>89.3</v>
      </c>
      <c r="FX82" s="231">
        <v>63.45</v>
      </c>
      <c r="FY82" s="231">
        <v>119.1</v>
      </c>
      <c r="FZ82" s="231">
        <v>83</v>
      </c>
      <c r="GA82" s="231">
        <v>32.979999999999997</v>
      </c>
      <c r="GB82" s="231">
        <v>43.2</v>
      </c>
      <c r="GC82" s="231">
        <v>102.47</v>
      </c>
      <c r="GD82" s="231">
        <v>63.73</v>
      </c>
      <c r="GE82" s="167">
        <v>76.3</v>
      </c>
      <c r="GF82" s="231">
        <v>95.14</v>
      </c>
      <c r="GG82" s="231">
        <v>206.78</v>
      </c>
      <c r="GH82" s="231">
        <v>96.02</v>
      </c>
      <c r="GI82" s="231">
        <v>45.77</v>
      </c>
      <c r="GJ82" s="231">
        <v>117.31</v>
      </c>
      <c r="GK82" s="231">
        <v>73.08</v>
      </c>
      <c r="GL82" s="231">
        <v>33.67</v>
      </c>
      <c r="GM82" s="231">
        <v>73.23</v>
      </c>
      <c r="GN82" s="231">
        <v>44.94</v>
      </c>
      <c r="GO82" s="231">
        <v>42.54</v>
      </c>
      <c r="GP82" s="231">
        <v>56.26</v>
      </c>
      <c r="GQ82" s="231">
        <v>80.400000000000006</v>
      </c>
      <c r="GR82" s="231">
        <v>96.2</v>
      </c>
      <c r="GS82" s="231">
        <v>85.15</v>
      </c>
      <c r="GT82" s="231">
        <v>69.760000000000005</v>
      </c>
      <c r="GU82" s="231">
        <v>48.27</v>
      </c>
      <c r="GV82" s="231">
        <v>63.72</v>
      </c>
      <c r="GW82" s="231">
        <v>51.59</v>
      </c>
      <c r="GX82" s="231">
        <v>83.33</v>
      </c>
      <c r="GY82" s="231">
        <v>93.35</v>
      </c>
      <c r="GZ82" s="231">
        <v>113.75</v>
      </c>
      <c r="HA82" s="231">
        <v>32.700000000000003</v>
      </c>
      <c r="HB82" s="231">
        <v>28.08</v>
      </c>
      <c r="HC82" s="231">
        <v>140.84</v>
      </c>
      <c r="HD82" s="231">
        <v>39.93</v>
      </c>
      <c r="HE82" s="231">
        <v>63.36</v>
      </c>
      <c r="HF82" s="231">
        <v>30.81</v>
      </c>
      <c r="HG82" s="231">
        <v>27.8</v>
      </c>
      <c r="HH82" s="231">
        <v>90.77</v>
      </c>
      <c r="HI82" s="231">
        <v>241.44</v>
      </c>
      <c r="HJ82" s="231">
        <v>148.86000000000001</v>
      </c>
      <c r="HK82" s="231">
        <v>40.98</v>
      </c>
      <c r="HL82" s="231">
        <v>54.19</v>
      </c>
      <c r="HM82" s="231">
        <v>142.80000000000001</v>
      </c>
      <c r="HN82" s="231">
        <v>28.6</v>
      </c>
      <c r="HO82" s="231">
        <v>86.57</v>
      </c>
      <c r="HP82" s="231">
        <v>100.45</v>
      </c>
      <c r="HQ82" s="231">
        <v>63.95</v>
      </c>
      <c r="HR82" s="231">
        <v>49.58</v>
      </c>
      <c r="HS82" s="231">
        <v>40.08</v>
      </c>
      <c r="HT82" s="231">
        <v>164.17</v>
      </c>
      <c r="HU82" s="231">
        <v>99.05</v>
      </c>
      <c r="HV82" s="231">
        <v>162.15</v>
      </c>
      <c r="HW82" s="231">
        <v>69.25</v>
      </c>
      <c r="HX82" s="231">
        <v>76.680000000000007</v>
      </c>
      <c r="HY82" s="231">
        <v>191.9</v>
      </c>
      <c r="HZ82" s="231">
        <v>188.81</v>
      </c>
      <c r="IA82" s="231">
        <v>92.71</v>
      </c>
      <c r="IB82" s="231">
        <v>99.8</v>
      </c>
      <c r="IC82" s="231">
        <v>66.64</v>
      </c>
      <c r="ID82" s="231">
        <v>42.97</v>
      </c>
      <c r="IE82" s="231">
        <v>36.67</v>
      </c>
      <c r="IF82" s="231">
        <v>45.35</v>
      </c>
      <c r="IG82" s="231">
        <v>66.02</v>
      </c>
      <c r="IH82" s="231">
        <v>73.099999999999994</v>
      </c>
      <c r="II82" s="231">
        <v>88.32</v>
      </c>
      <c r="IJ82" s="231">
        <v>70.45</v>
      </c>
      <c r="IK82" s="231">
        <v>93.42</v>
      </c>
      <c r="IL82" s="231">
        <v>71.62</v>
      </c>
      <c r="IM82" s="231">
        <v>52.38</v>
      </c>
      <c r="IN82" s="231">
        <v>102.21</v>
      </c>
      <c r="IO82" s="231">
        <v>36.15</v>
      </c>
      <c r="IP82" s="231">
        <v>101.8</v>
      </c>
      <c r="IQ82" s="231">
        <v>78.069999999999993</v>
      </c>
      <c r="IR82" s="231">
        <v>33.869999999999997</v>
      </c>
      <c r="IS82" s="231">
        <v>66.569999999999993</v>
      </c>
      <c r="IT82" s="231">
        <v>40.85</v>
      </c>
      <c r="IU82" s="231">
        <v>39.94</v>
      </c>
      <c r="IV82" s="231">
        <v>35.119999999999997</v>
      </c>
      <c r="IW82" s="231">
        <v>33.65</v>
      </c>
      <c r="IX82" s="231">
        <v>228.43</v>
      </c>
      <c r="IY82" s="231">
        <v>69.77</v>
      </c>
      <c r="IZ82" s="231">
        <v>66.03</v>
      </c>
      <c r="JA82" s="231">
        <v>62.93</v>
      </c>
      <c r="JB82" s="231">
        <v>80.27</v>
      </c>
      <c r="JC82" s="231">
        <v>106.95</v>
      </c>
      <c r="JD82" s="231">
        <v>92.22</v>
      </c>
      <c r="JE82" s="231">
        <v>40.54</v>
      </c>
      <c r="JF82" s="231">
        <v>49.93</v>
      </c>
      <c r="JG82" s="231">
        <v>59.93</v>
      </c>
      <c r="JH82" s="231">
        <v>96.22</v>
      </c>
      <c r="JI82" s="231">
        <v>35.92</v>
      </c>
      <c r="JJ82" s="231">
        <v>53.65</v>
      </c>
      <c r="JK82" s="231">
        <v>128.69999999999999</v>
      </c>
      <c r="JL82" s="231">
        <v>79.53</v>
      </c>
      <c r="JM82" s="231">
        <v>48.91</v>
      </c>
      <c r="JN82" s="167">
        <v>31.4</v>
      </c>
      <c r="JO82" s="231">
        <v>87.94</v>
      </c>
      <c r="JP82" s="231">
        <v>144.22999999999999</v>
      </c>
      <c r="JQ82" s="231">
        <v>59.55</v>
      </c>
      <c r="JR82" s="231">
        <v>121.68</v>
      </c>
      <c r="JS82" s="231">
        <v>54.26</v>
      </c>
      <c r="JT82" s="231">
        <v>28.83</v>
      </c>
      <c r="JU82" s="231">
        <v>86.61</v>
      </c>
      <c r="JV82" s="231">
        <v>65.97</v>
      </c>
      <c r="JW82" s="231">
        <v>109.06</v>
      </c>
      <c r="JX82" s="231">
        <v>86.09</v>
      </c>
      <c r="JY82" s="231">
        <v>44.39</v>
      </c>
      <c r="JZ82" s="231">
        <v>29.65</v>
      </c>
      <c r="KA82" s="231">
        <v>49.54</v>
      </c>
      <c r="KB82" s="231">
        <v>83.36</v>
      </c>
      <c r="KC82" s="231">
        <v>44.45</v>
      </c>
      <c r="KD82" s="231">
        <v>36.78</v>
      </c>
      <c r="KE82" s="231">
        <v>72.66</v>
      </c>
      <c r="KF82" s="231">
        <v>128.83000000000001</v>
      </c>
      <c r="KG82" s="231">
        <v>204.62</v>
      </c>
      <c r="KH82" s="231">
        <v>98.5</v>
      </c>
      <c r="KI82" s="231">
        <v>83.41</v>
      </c>
      <c r="KJ82" s="167">
        <v>52.95</v>
      </c>
      <c r="KK82" s="231">
        <v>53.43</v>
      </c>
      <c r="KL82" s="231">
        <v>86.29</v>
      </c>
      <c r="KM82" s="231">
        <v>148.35</v>
      </c>
      <c r="KN82" s="231">
        <v>101.43</v>
      </c>
      <c r="KO82" s="231">
        <v>52.24</v>
      </c>
      <c r="KP82" s="231">
        <v>42.64</v>
      </c>
      <c r="KQ82" s="231">
        <v>72.3</v>
      </c>
      <c r="KR82" s="231">
        <v>62.13</v>
      </c>
      <c r="KS82" s="231">
        <v>79.23</v>
      </c>
      <c r="KT82" s="231">
        <v>98.63</v>
      </c>
      <c r="KU82" s="231">
        <v>85.6</v>
      </c>
      <c r="KV82" s="231">
        <v>159.11000000000001</v>
      </c>
      <c r="KW82" s="231">
        <v>65.89</v>
      </c>
      <c r="KX82" s="231">
        <v>126.28</v>
      </c>
      <c r="KY82" s="231">
        <v>87.16</v>
      </c>
      <c r="KZ82" s="231">
        <v>84.15</v>
      </c>
    </row>
    <row r="83" spans="1:312">
      <c r="A83" s="231">
        <v>2020</v>
      </c>
      <c r="B83" s="231">
        <v>8</v>
      </c>
      <c r="C83" s="231">
        <v>212.1</v>
      </c>
      <c r="D83" s="231">
        <v>20.149999999999999</v>
      </c>
      <c r="E83" s="231">
        <v>47.39</v>
      </c>
      <c r="F83" s="231">
        <v>45.64</v>
      </c>
      <c r="G83" s="167">
        <v>52.13</v>
      </c>
      <c r="H83" s="231">
        <v>33.340000000000003</v>
      </c>
      <c r="I83" s="231">
        <v>153.65</v>
      </c>
      <c r="J83" s="231">
        <v>9.31</v>
      </c>
      <c r="K83" s="231">
        <v>141.07</v>
      </c>
      <c r="L83" s="231">
        <v>56.33</v>
      </c>
      <c r="M83" s="231">
        <v>42.02</v>
      </c>
      <c r="N83" s="231">
        <v>50.49</v>
      </c>
      <c r="O83" s="231">
        <v>51.56</v>
      </c>
      <c r="P83" s="231">
        <v>62.56</v>
      </c>
      <c r="Q83" s="231">
        <v>100</v>
      </c>
      <c r="R83" s="231">
        <v>17.73</v>
      </c>
      <c r="S83" s="231">
        <v>96.58</v>
      </c>
      <c r="T83" s="231">
        <v>52.25</v>
      </c>
      <c r="U83" s="231">
        <v>58.89</v>
      </c>
      <c r="V83" s="231">
        <v>14.76</v>
      </c>
      <c r="W83" s="231">
        <v>61.78</v>
      </c>
      <c r="X83" s="231">
        <v>57.23</v>
      </c>
      <c r="Y83" s="231">
        <v>24.01</v>
      </c>
      <c r="Z83" s="231">
        <v>31.46</v>
      </c>
      <c r="AA83" s="231">
        <v>17.73</v>
      </c>
      <c r="AB83" s="231">
        <v>109.7</v>
      </c>
      <c r="AC83" s="231">
        <v>25.82</v>
      </c>
      <c r="AD83" s="231">
        <v>21.02</v>
      </c>
      <c r="AE83" s="231">
        <v>63.39</v>
      </c>
      <c r="AF83" s="231">
        <v>20.98</v>
      </c>
      <c r="AG83" s="231">
        <v>47.55</v>
      </c>
      <c r="AH83" s="231">
        <v>64.069999999999993</v>
      </c>
      <c r="AI83" s="231">
        <v>71.78</v>
      </c>
      <c r="AJ83" s="231">
        <v>115.43</v>
      </c>
      <c r="AK83" s="231">
        <v>53.33</v>
      </c>
      <c r="AL83" s="231">
        <v>75.03</v>
      </c>
      <c r="AM83" s="231">
        <v>51.24</v>
      </c>
      <c r="AN83" s="231">
        <v>40.549999999999997</v>
      </c>
      <c r="AO83" s="231">
        <v>32.31</v>
      </c>
      <c r="AP83" s="231">
        <v>32.380000000000003</v>
      </c>
      <c r="AQ83" s="231">
        <v>16.75</v>
      </c>
      <c r="AR83" s="231">
        <v>48.48</v>
      </c>
      <c r="AS83" s="231">
        <v>25.29</v>
      </c>
      <c r="AT83" s="231">
        <v>54.13</v>
      </c>
      <c r="AU83" s="231">
        <v>5.38</v>
      </c>
      <c r="AV83" s="231">
        <v>57.33</v>
      </c>
      <c r="AW83" s="231">
        <v>60.52</v>
      </c>
      <c r="AX83" s="231">
        <v>49.46</v>
      </c>
      <c r="AY83" s="231">
        <v>37.53</v>
      </c>
      <c r="AZ83" s="231">
        <v>43.48</v>
      </c>
      <c r="BA83" s="231">
        <v>35.799999999999997</v>
      </c>
      <c r="BB83" s="231">
        <v>50.26</v>
      </c>
      <c r="BC83" s="231">
        <v>117.1</v>
      </c>
      <c r="BD83" s="231">
        <v>48.49</v>
      </c>
      <c r="BE83" s="231">
        <v>122.25</v>
      </c>
      <c r="BF83" s="231">
        <v>54.45</v>
      </c>
      <c r="BG83" s="231">
        <v>32.76</v>
      </c>
      <c r="BH83" s="167">
        <v>55.32</v>
      </c>
      <c r="BI83" s="167">
        <v>49.23</v>
      </c>
      <c r="BJ83" s="231">
        <v>42.57</v>
      </c>
      <c r="BK83" s="231">
        <v>22.78</v>
      </c>
      <c r="BL83" s="231">
        <v>135.11000000000001</v>
      </c>
      <c r="BM83" s="231">
        <v>161.91</v>
      </c>
      <c r="BN83" s="231">
        <v>44.02</v>
      </c>
      <c r="BO83" s="231">
        <v>26.7</v>
      </c>
      <c r="BP83" s="231">
        <v>41.65</v>
      </c>
      <c r="BQ83" s="167">
        <v>48.72</v>
      </c>
      <c r="BR83" s="231">
        <v>65.94</v>
      </c>
      <c r="BS83" s="231">
        <v>43.46</v>
      </c>
      <c r="BT83" s="231">
        <v>39.700000000000003</v>
      </c>
      <c r="BU83" s="231">
        <v>23.53</v>
      </c>
      <c r="BV83" s="231">
        <v>100.66</v>
      </c>
      <c r="BW83" s="231">
        <v>92.05</v>
      </c>
      <c r="BX83" s="231">
        <v>129</v>
      </c>
      <c r="BY83" s="231">
        <v>53.5</v>
      </c>
      <c r="BZ83" s="231">
        <v>13.9</v>
      </c>
      <c r="CA83" s="231">
        <v>206.03</v>
      </c>
      <c r="CB83" s="231">
        <v>18.73</v>
      </c>
      <c r="CC83" s="231">
        <v>33.47</v>
      </c>
      <c r="CD83" s="231">
        <v>51.65</v>
      </c>
      <c r="CE83" s="231">
        <v>37.630000000000003</v>
      </c>
      <c r="CF83" s="231">
        <v>57.54</v>
      </c>
      <c r="CG83" s="231">
        <v>42.91</v>
      </c>
      <c r="CH83" s="231">
        <v>26.23</v>
      </c>
      <c r="CI83" s="231">
        <v>48.1</v>
      </c>
      <c r="CJ83" s="231">
        <v>39.06</v>
      </c>
      <c r="CK83" s="231">
        <v>49.37</v>
      </c>
      <c r="CL83" s="231">
        <v>58.85</v>
      </c>
      <c r="CM83" s="231">
        <v>53.18</v>
      </c>
      <c r="CN83" s="231">
        <v>35.06</v>
      </c>
      <c r="CO83" s="231">
        <v>13.56</v>
      </c>
      <c r="CP83" s="231">
        <v>34.159999999999997</v>
      </c>
      <c r="CQ83" s="231">
        <v>24.24</v>
      </c>
      <c r="CR83" s="231">
        <v>25.66</v>
      </c>
      <c r="CS83" s="231">
        <v>19.93</v>
      </c>
      <c r="CT83" s="231">
        <v>120.51</v>
      </c>
      <c r="CU83" s="231">
        <v>96.21</v>
      </c>
      <c r="CV83" s="231">
        <v>47.93</v>
      </c>
      <c r="CW83" s="231">
        <v>98.91</v>
      </c>
      <c r="CX83" s="231">
        <v>21.23</v>
      </c>
      <c r="CY83" s="231">
        <v>168.88</v>
      </c>
      <c r="CZ83" s="231">
        <v>32.9</v>
      </c>
      <c r="DA83" s="231">
        <v>23.94</v>
      </c>
      <c r="DB83" s="231">
        <v>50.53</v>
      </c>
      <c r="DC83" s="231">
        <v>13.4</v>
      </c>
      <c r="DD83" s="231">
        <v>43.15</v>
      </c>
      <c r="DE83" s="231">
        <v>37.42</v>
      </c>
      <c r="DF83" s="231">
        <v>51.2</v>
      </c>
      <c r="DG83" s="231">
        <v>45.77</v>
      </c>
      <c r="DH83" s="231">
        <v>171.79</v>
      </c>
      <c r="DI83" s="231">
        <v>43.23</v>
      </c>
      <c r="DJ83" s="231">
        <v>25.8</v>
      </c>
      <c r="DK83" s="231">
        <v>34.93</v>
      </c>
      <c r="DL83" s="231">
        <v>61.45</v>
      </c>
      <c r="DM83" s="231">
        <v>69.27</v>
      </c>
      <c r="DN83" s="231">
        <v>18.88</v>
      </c>
      <c r="DO83" s="231">
        <v>44.68</v>
      </c>
      <c r="DP83" s="231">
        <v>42.56</v>
      </c>
      <c r="DQ83" s="231">
        <v>28.86</v>
      </c>
      <c r="DR83" s="231">
        <v>26.74</v>
      </c>
      <c r="DS83" s="231">
        <v>32.49</v>
      </c>
      <c r="DT83" s="231">
        <v>33.799999999999997</v>
      </c>
      <c r="DU83" s="231">
        <v>177.37</v>
      </c>
      <c r="DV83" s="231">
        <v>12.04</v>
      </c>
      <c r="DW83" s="231">
        <v>36.5</v>
      </c>
      <c r="DX83" s="231">
        <v>24.82</v>
      </c>
      <c r="DY83" s="231">
        <v>11.16</v>
      </c>
      <c r="DZ83" s="231">
        <v>44.45</v>
      </c>
      <c r="EA83" s="231">
        <v>69.64</v>
      </c>
      <c r="EB83" s="231">
        <v>43.86</v>
      </c>
      <c r="EC83" s="231">
        <v>43.67</v>
      </c>
      <c r="ED83" s="231">
        <v>21.28</v>
      </c>
      <c r="EE83" s="231">
        <v>37.04</v>
      </c>
      <c r="EF83" s="231">
        <v>41.61</v>
      </c>
      <c r="EG83" s="231">
        <v>48.35</v>
      </c>
      <c r="EH83" s="231">
        <v>31.43</v>
      </c>
      <c r="EI83" s="231">
        <v>43.68</v>
      </c>
      <c r="EJ83" s="231">
        <v>68.790000000000006</v>
      </c>
      <c r="EK83" s="231">
        <v>9.2200000000000006</v>
      </c>
      <c r="EL83" s="231">
        <v>59.22</v>
      </c>
      <c r="EM83" s="231">
        <v>80.08</v>
      </c>
      <c r="EN83" s="231">
        <v>11.78</v>
      </c>
      <c r="EO83" s="231">
        <v>110.45</v>
      </c>
      <c r="EP83" s="231">
        <v>29.58</v>
      </c>
      <c r="EQ83" s="231">
        <v>44.1</v>
      </c>
      <c r="ER83" s="231">
        <v>8.84</v>
      </c>
      <c r="ES83" s="231">
        <v>89.51</v>
      </c>
      <c r="ET83" s="231">
        <v>133.83000000000001</v>
      </c>
      <c r="EU83" s="231">
        <v>35.479999999999997</v>
      </c>
      <c r="EV83" s="231">
        <v>38.130000000000003</v>
      </c>
      <c r="EW83" s="231">
        <v>36.619999999999997</v>
      </c>
      <c r="EX83" s="231">
        <v>39.619999999999997</v>
      </c>
      <c r="EY83" s="231">
        <v>65.53</v>
      </c>
      <c r="EZ83" s="231">
        <v>33.53</v>
      </c>
      <c r="FA83" s="167">
        <v>57.74</v>
      </c>
      <c r="FB83" s="231">
        <v>43.61</v>
      </c>
      <c r="FC83" s="231">
        <v>60.31</v>
      </c>
      <c r="FD83" s="231">
        <v>35.380000000000003</v>
      </c>
      <c r="FE83" s="231">
        <v>30.7</v>
      </c>
      <c r="FF83" s="231">
        <v>35.44</v>
      </c>
      <c r="FG83" s="231">
        <v>21.88</v>
      </c>
      <c r="FH83" s="231">
        <v>18.45</v>
      </c>
      <c r="FI83" s="231">
        <v>21.31</v>
      </c>
      <c r="FJ83" s="231">
        <v>49.17</v>
      </c>
      <c r="FK83" s="231">
        <v>49.78</v>
      </c>
      <c r="FL83" s="231">
        <v>76.69</v>
      </c>
      <c r="FM83" s="231">
        <v>28.39</v>
      </c>
      <c r="FN83" s="231">
        <v>32.04</v>
      </c>
      <c r="FO83" s="231">
        <v>120.26</v>
      </c>
      <c r="FP83" s="231">
        <v>47.15</v>
      </c>
      <c r="FQ83" s="231">
        <v>34.43</v>
      </c>
      <c r="FR83" s="231">
        <v>29.48</v>
      </c>
      <c r="FS83" s="231">
        <v>29.78</v>
      </c>
      <c r="FT83" s="231">
        <v>26.65</v>
      </c>
      <c r="FU83" s="231">
        <v>55.25</v>
      </c>
      <c r="FV83" s="231">
        <v>37.49</v>
      </c>
      <c r="FW83" s="231">
        <v>56.2</v>
      </c>
      <c r="FX83" s="231">
        <v>32.72</v>
      </c>
      <c r="FY83" s="231">
        <v>71.099999999999994</v>
      </c>
      <c r="FZ83" s="231">
        <v>38.75</v>
      </c>
      <c r="GA83" s="231">
        <v>26.63</v>
      </c>
      <c r="GB83" s="231">
        <v>24.28</v>
      </c>
      <c r="GC83" s="231">
        <v>127.73</v>
      </c>
      <c r="GD83" s="231">
        <v>36.03</v>
      </c>
      <c r="GE83" s="167">
        <v>33.15</v>
      </c>
      <c r="GF83" s="231">
        <v>92.23</v>
      </c>
      <c r="GG83" s="231">
        <v>208.88</v>
      </c>
      <c r="GH83" s="231">
        <v>85.54</v>
      </c>
      <c r="GI83" s="231">
        <v>21.6</v>
      </c>
      <c r="GJ83" s="231">
        <v>69.739999999999995</v>
      </c>
      <c r="GK83" s="231">
        <v>47.59</v>
      </c>
      <c r="GL83" s="231">
        <v>23.45</v>
      </c>
      <c r="GM83" s="231">
        <v>48.59</v>
      </c>
      <c r="GN83" s="231">
        <v>30.39</v>
      </c>
      <c r="GO83" s="231">
        <v>6.96</v>
      </c>
      <c r="GP83" s="231">
        <v>18.739999999999998</v>
      </c>
      <c r="GQ83" s="231">
        <v>45.57</v>
      </c>
      <c r="GR83" s="231">
        <v>83.5</v>
      </c>
      <c r="GS83" s="231">
        <v>50.03</v>
      </c>
      <c r="GT83" s="231">
        <v>40.18</v>
      </c>
      <c r="GU83" s="231">
        <v>14.65</v>
      </c>
      <c r="GV83" s="231">
        <v>37.4</v>
      </c>
      <c r="GW83" s="231">
        <v>25.95</v>
      </c>
      <c r="GX83" s="231">
        <v>46.89</v>
      </c>
      <c r="GY83" s="231">
        <v>55.76</v>
      </c>
      <c r="GZ83" s="231">
        <v>95.98</v>
      </c>
      <c r="HA83" s="231">
        <v>22.21</v>
      </c>
      <c r="HB83" s="231">
        <v>19.38</v>
      </c>
      <c r="HC83" s="231">
        <v>139.65</v>
      </c>
      <c r="HD83" s="231">
        <v>12.13</v>
      </c>
      <c r="HE83" s="231">
        <v>35.880000000000003</v>
      </c>
      <c r="HF83" s="231">
        <v>21.11</v>
      </c>
      <c r="HG83" s="231">
        <v>18.98</v>
      </c>
      <c r="HH83" s="231">
        <v>53.93</v>
      </c>
      <c r="HI83" s="231">
        <v>171.75</v>
      </c>
      <c r="HJ83" s="231">
        <v>134.79</v>
      </c>
      <c r="HK83" s="231">
        <v>30.05</v>
      </c>
      <c r="HL83" s="231">
        <v>29.18</v>
      </c>
      <c r="HM83" s="231">
        <v>114.69</v>
      </c>
      <c r="HN83" s="231">
        <v>19.48</v>
      </c>
      <c r="HO83" s="231">
        <v>57.96</v>
      </c>
      <c r="HP83" s="231">
        <v>58.89</v>
      </c>
      <c r="HQ83" s="231">
        <v>42.87</v>
      </c>
      <c r="HR83" s="231">
        <v>16.45</v>
      </c>
      <c r="HS83" s="231">
        <v>13.54</v>
      </c>
      <c r="HT83" s="231">
        <v>111.01</v>
      </c>
      <c r="HU83" s="231">
        <v>57.1</v>
      </c>
      <c r="HV83" s="231">
        <v>107.48</v>
      </c>
      <c r="HW83" s="231">
        <v>37.32</v>
      </c>
      <c r="HX83" s="231">
        <v>48.29</v>
      </c>
      <c r="HY83" s="231">
        <v>113</v>
      </c>
      <c r="HZ83" s="231">
        <v>122.42</v>
      </c>
      <c r="IA83" s="231">
        <v>56.93</v>
      </c>
      <c r="IB83" s="231">
        <v>53.01</v>
      </c>
      <c r="IC83" s="231">
        <v>46.25</v>
      </c>
      <c r="ID83" s="231">
        <v>27.77</v>
      </c>
      <c r="IE83" s="231">
        <v>26.33</v>
      </c>
      <c r="IF83" s="231">
        <v>15.36</v>
      </c>
      <c r="IG83" s="231">
        <v>37.11</v>
      </c>
      <c r="IH83" s="231">
        <v>42.39</v>
      </c>
      <c r="II83" s="231">
        <v>49.47</v>
      </c>
      <c r="IJ83" s="231">
        <v>47.38</v>
      </c>
      <c r="IK83" s="231">
        <v>64.52</v>
      </c>
      <c r="IL83" s="231">
        <v>40.950000000000003</v>
      </c>
      <c r="IM83" s="231">
        <v>16.329999999999998</v>
      </c>
      <c r="IN83" s="231">
        <v>60.86</v>
      </c>
      <c r="IO83" s="231">
        <v>22.83</v>
      </c>
      <c r="IP83" s="231">
        <v>59.18</v>
      </c>
      <c r="IQ83" s="231">
        <v>45.6</v>
      </c>
      <c r="IR83" s="231">
        <v>9.17</v>
      </c>
      <c r="IS83" s="231">
        <v>40.04</v>
      </c>
      <c r="IT83" s="231">
        <v>27.95</v>
      </c>
      <c r="IU83" s="231">
        <v>27.64</v>
      </c>
      <c r="IV83" s="231">
        <v>24.65</v>
      </c>
      <c r="IW83" s="231">
        <v>23.17</v>
      </c>
      <c r="IX83" s="231">
        <v>152.43</v>
      </c>
      <c r="IY83" s="231">
        <v>47.95</v>
      </c>
      <c r="IZ83" s="231">
        <v>40.119999999999997</v>
      </c>
      <c r="JA83" s="231">
        <v>38.24</v>
      </c>
      <c r="JB83" s="231">
        <v>46.42</v>
      </c>
      <c r="JC83" s="231">
        <v>58.74</v>
      </c>
      <c r="JD83" s="231">
        <v>78.91</v>
      </c>
      <c r="JE83" s="231">
        <v>27.19</v>
      </c>
      <c r="JF83" s="231">
        <v>33.43</v>
      </c>
      <c r="JG83" s="231">
        <v>31.01</v>
      </c>
      <c r="JH83" s="231">
        <v>54.68</v>
      </c>
      <c r="JI83" s="231">
        <v>25.27</v>
      </c>
      <c r="JJ83" s="231">
        <v>36.01</v>
      </c>
      <c r="JK83" s="231">
        <v>77.069999999999993</v>
      </c>
      <c r="JL83" s="231">
        <v>44.88</v>
      </c>
      <c r="JM83" s="231">
        <v>25.48</v>
      </c>
      <c r="JN83" s="167">
        <v>22.45</v>
      </c>
      <c r="JO83" s="231">
        <v>47.46</v>
      </c>
      <c r="JP83" s="231">
        <v>129.56</v>
      </c>
      <c r="JQ83" s="231">
        <v>41.53</v>
      </c>
      <c r="JR83" s="231">
        <v>102.89</v>
      </c>
      <c r="JS83" s="231">
        <v>38.049999999999997</v>
      </c>
      <c r="JT83" s="231">
        <v>18.47</v>
      </c>
      <c r="JU83" s="231">
        <v>51.3</v>
      </c>
      <c r="JV83" s="231">
        <v>38.14</v>
      </c>
      <c r="JW83" s="231">
        <v>90.72</v>
      </c>
      <c r="JX83" s="231">
        <v>47.07</v>
      </c>
      <c r="JY83" s="231">
        <v>32.25</v>
      </c>
      <c r="JZ83" s="231">
        <v>19.55</v>
      </c>
      <c r="KA83" s="231">
        <v>33.700000000000003</v>
      </c>
      <c r="KB83" s="231">
        <v>42.55</v>
      </c>
      <c r="KC83" s="231">
        <v>10.02</v>
      </c>
      <c r="KD83" s="231">
        <v>25.56</v>
      </c>
      <c r="KE83" s="231">
        <v>43.76</v>
      </c>
      <c r="KF83" s="231">
        <v>91.76</v>
      </c>
      <c r="KG83" s="231">
        <v>141.62</v>
      </c>
      <c r="KH83" s="231">
        <v>58.71</v>
      </c>
      <c r="KI83" s="231">
        <v>45.91</v>
      </c>
      <c r="KJ83" s="167">
        <v>18.89</v>
      </c>
      <c r="KK83" s="231">
        <v>36.33</v>
      </c>
      <c r="KL83" s="231">
        <v>42.29</v>
      </c>
      <c r="KM83" s="231">
        <v>90.43</v>
      </c>
      <c r="KN83" s="231">
        <v>106.16</v>
      </c>
      <c r="KO83" s="231">
        <v>19.84</v>
      </c>
      <c r="KP83" s="231">
        <v>20.34</v>
      </c>
      <c r="KQ83" s="231">
        <v>37.71</v>
      </c>
      <c r="KR83" s="231">
        <v>40.18</v>
      </c>
      <c r="KS83" s="231">
        <v>35.15</v>
      </c>
      <c r="KT83" s="231">
        <v>74.5</v>
      </c>
      <c r="KU83" s="231">
        <v>49.83</v>
      </c>
      <c r="KV83" s="231">
        <v>107.29</v>
      </c>
      <c r="KW83" s="231">
        <v>41.13</v>
      </c>
      <c r="KX83" s="231">
        <v>73.44</v>
      </c>
      <c r="KY83" s="231">
        <v>102.63</v>
      </c>
      <c r="KZ83" s="231">
        <v>102.38</v>
      </c>
    </row>
    <row r="84" spans="1:312">
      <c r="A84" s="231">
        <v>2020</v>
      </c>
      <c r="B84" s="231">
        <v>9</v>
      </c>
      <c r="C84" s="231">
        <v>321.17</v>
      </c>
      <c r="D84" s="231">
        <v>96.55</v>
      </c>
      <c r="E84" s="231">
        <v>125.72</v>
      </c>
      <c r="F84" s="231">
        <v>135.65</v>
      </c>
      <c r="G84" s="167">
        <v>141.76</v>
      </c>
      <c r="H84" s="231">
        <v>119.41</v>
      </c>
      <c r="I84" s="231">
        <v>286.93</v>
      </c>
      <c r="J84" s="231">
        <v>67.349999999999994</v>
      </c>
      <c r="K84" s="231">
        <v>284.33</v>
      </c>
      <c r="L84" s="231">
        <v>153.56</v>
      </c>
      <c r="M84" s="231">
        <v>135.12</v>
      </c>
      <c r="N84" s="231">
        <v>160.33000000000001</v>
      </c>
      <c r="O84" s="231">
        <v>142.69999999999999</v>
      </c>
      <c r="P84" s="231">
        <v>189.8</v>
      </c>
      <c r="Q84" s="231">
        <v>233.69</v>
      </c>
      <c r="R84" s="231">
        <v>87.68</v>
      </c>
      <c r="S84" s="231">
        <v>228.36</v>
      </c>
      <c r="T84" s="231">
        <v>132.55000000000001</v>
      </c>
      <c r="U84" s="231">
        <v>179.11</v>
      </c>
      <c r="V84" s="231">
        <v>67.88</v>
      </c>
      <c r="W84" s="231">
        <v>173.72</v>
      </c>
      <c r="X84" s="231">
        <v>145.55000000000001</v>
      </c>
      <c r="Y84" s="231">
        <v>107.62</v>
      </c>
      <c r="Z84" s="231">
        <v>121.33</v>
      </c>
      <c r="AA84" s="231">
        <v>92.52</v>
      </c>
      <c r="AB84" s="231">
        <v>249.31</v>
      </c>
      <c r="AC84" s="231">
        <v>111.2</v>
      </c>
      <c r="AD84" s="231">
        <v>84.03</v>
      </c>
      <c r="AE84" s="231">
        <v>172.43</v>
      </c>
      <c r="AF84" s="231">
        <v>100.56</v>
      </c>
      <c r="AG84" s="231">
        <v>147.82</v>
      </c>
      <c r="AH84" s="231">
        <v>187.33</v>
      </c>
      <c r="AI84" s="231">
        <v>194.93</v>
      </c>
      <c r="AJ84" s="231">
        <v>254.38</v>
      </c>
      <c r="AK84" s="231">
        <v>144.22</v>
      </c>
      <c r="AL84" s="231">
        <v>199.4</v>
      </c>
      <c r="AM84" s="231">
        <v>143.15</v>
      </c>
      <c r="AN84" s="231">
        <v>127.13</v>
      </c>
      <c r="AO84" s="231">
        <v>120.11</v>
      </c>
      <c r="AP84" s="231">
        <v>119.84</v>
      </c>
      <c r="AQ84" s="231">
        <v>90.28</v>
      </c>
      <c r="AR84" s="231">
        <v>160.05000000000001</v>
      </c>
      <c r="AS84" s="231">
        <v>83.09</v>
      </c>
      <c r="AT84" s="231">
        <v>141.38</v>
      </c>
      <c r="AU84" s="231">
        <v>44.93</v>
      </c>
      <c r="AV84" s="231">
        <v>169.2</v>
      </c>
      <c r="AW84" s="231">
        <v>168.04</v>
      </c>
      <c r="AX84" s="231">
        <v>148.13</v>
      </c>
      <c r="AY84" s="231">
        <v>127.47</v>
      </c>
      <c r="AZ84" s="231">
        <v>136.44999999999999</v>
      </c>
      <c r="BA84" s="231">
        <v>125.9</v>
      </c>
      <c r="BB84" s="231">
        <v>144.38</v>
      </c>
      <c r="BC84" s="231">
        <v>255.63</v>
      </c>
      <c r="BD84" s="231">
        <v>131.86000000000001</v>
      </c>
      <c r="BE84" s="231">
        <v>267.54000000000002</v>
      </c>
      <c r="BF84" s="231">
        <v>142.31</v>
      </c>
      <c r="BG84" s="231">
        <v>120.38</v>
      </c>
      <c r="BH84" s="167">
        <v>144.88</v>
      </c>
      <c r="BI84" s="167">
        <v>136.78</v>
      </c>
      <c r="BJ84" s="231">
        <v>118.83</v>
      </c>
      <c r="BK84" s="231">
        <v>103.66</v>
      </c>
      <c r="BL84" s="231">
        <v>280.81</v>
      </c>
      <c r="BM84" s="231">
        <v>302.89</v>
      </c>
      <c r="BN84" s="231">
        <v>145.22</v>
      </c>
      <c r="BO84" s="231">
        <v>79.849999999999994</v>
      </c>
      <c r="BP84" s="231">
        <v>113.98</v>
      </c>
      <c r="BQ84" s="167">
        <v>128.94</v>
      </c>
      <c r="BR84" s="231">
        <v>182.65</v>
      </c>
      <c r="BS84" s="231">
        <v>134.66</v>
      </c>
      <c r="BT84" s="231">
        <v>136.28</v>
      </c>
      <c r="BU84" s="231">
        <v>83.71</v>
      </c>
      <c r="BV84" s="231">
        <v>235.05</v>
      </c>
      <c r="BW84" s="231">
        <v>204.69</v>
      </c>
      <c r="BX84" s="231">
        <v>274.55</v>
      </c>
      <c r="BY84" s="231">
        <v>163.35</v>
      </c>
      <c r="BZ84" s="231">
        <v>74.900000000000006</v>
      </c>
      <c r="CA84" s="231">
        <v>324.33</v>
      </c>
      <c r="CB84" s="231">
        <v>78.25</v>
      </c>
      <c r="CC84" s="231">
        <v>98.58</v>
      </c>
      <c r="CD84" s="231">
        <v>132.97999999999999</v>
      </c>
      <c r="CE84" s="231">
        <v>114.23</v>
      </c>
      <c r="CF84" s="231">
        <v>173.29</v>
      </c>
      <c r="CG84" s="231">
        <v>127.93</v>
      </c>
      <c r="CH84" s="231">
        <v>108.85</v>
      </c>
      <c r="CI84" s="231">
        <v>164.58</v>
      </c>
      <c r="CJ84" s="231">
        <v>119.74</v>
      </c>
      <c r="CK84" s="231">
        <v>136.55000000000001</v>
      </c>
      <c r="CL84" s="231">
        <v>167.71</v>
      </c>
      <c r="CM84" s="231">
        <v>178.21</v>
      </c>
      <c r="CN84" s="231">
        <v>127.84</v>
      </c>
      <c r="CO84" s="231">
        <v>68.58</v>
      </c>
      <c r="CP84" s="231">
        <v>108</v>
      </c>
      <c r="CQ84" s="231">
        <v>105.86</v>
      </c>
      <c r="CR84" s="231">
        <v>108.86</v>
      </c>
      <c r="CS84" s="231">
        <v>98.54</v>
      </c>
      <c r="CT84" s="231">
        <v>268</v>
      </c>
      <c r="CU84" s="231">
        <v>230.01</v>
      </c>
      <c r="CV84" s="231">
        <v>129.65</v>
      </c>
      <c r="CW84" s="231">
        <v>221.64</v>
      </c>
      <c r="CX84" s="231">
        <v>84.08</v>
      </c>
      <c r="CY84" s="231">
        <v>309.88</v>
      </c>
      <c r="CZ84" s="231">
        <v>110.6</v>
      </c>
      <c r="DA84" s="231">
        <v>99.14</v>
      </c>
      <c r="DB84" s="231">
        <v>155.03</v>
      </c>
      <c r="DC84" s="231">
        <v>76.83</v>
      </c>
      <c r="DD84" s="231">
        <v>124.88</v>
      </c>
      <c r="DE84" s="231">
        <v>125.7</v>
      </c>
      <c r="DF84" s="231">
        <v>144.4</v>
      </c>
      <c r="DG84" s="231">
        <v>121.13</v>
      </c>
      <c r="DH84" s="231">
        <v>311.63</v>
      </c>
      <c r="DI84" s="231">
        <v>128.32</v>
      </c>
      <c r="DJ84" s="231">
        <v>109.19</v>
      </c>
      <c r="DK84" s="231">
        <v>126.04</v>
      </c>
      <c r="DL84" s="231">
        <v>178.3</v>
      </c>
      <c r="DM84" s="231">
        <v>194.59</v>
      </c>
      <c r="DN84" s="231">
        <v>99.07</v>
      </c>
      <c r="DO84" s="231">
        <v>134.88999999999999</v>
      </c>
      <c r="DP84" s="231">
        <v>132.63999999999999</v>
      </c>
      <c r="DQ84" s="231">
        <v>81.95</v>
      </c>
      <c r="DR84" s="231">
        <v>86.11</v>
      </c>
      <c r="DS84" s="231">
        <v>118.04</v>
      </c>
      <c r="DT84" s="231">
        <v>96.43</v>
      </c>
      <c r="DU84" s="231">
        <v>321.17</v>
      </c>
      <c r="DV84" s="231">
        <v>76.400000000000006</v>
      </c>
      <c r="DW84" s="231">
        <v>127.57</v>
      </c>
      <c r="DX84" s="231">
        <v>96.4</v>
      </c>
      <c r="DY84" s="231">
        <v>68.239999999999995</v>
      </c>
      <c r="DZ84" s="231">
        <v>137.55000000000001</v>
      </c>
      <c r="EA84" s="231">
        <v>190.25</v>
      </c>
      <c r="EB84" s="231">
        <v>116.41</v>
      </c>
      <c r="EC84" s="231">
        <v>132.1</v>
      </c>
      <c r="ED84" s="231">
        <v>100.79</v>
      </c>
      <c r="EE84" s="231">
        <v>106.52</v>
      </c>
      <c r="EF84" s="231">
        <v>118.08</v>
      </c>
      <c r="EG84" s="231">
        <v>155.72999999999999</v>
      </c>
      <c r="EH84" s="231">
        <v>108.4</v>
      </c>
      <c r="EI84" s="231">
        <v>134.47999999999999</v>
      </c>
      <c r="EJ84" s="231">
        <v>198.2</v>
      </c>
      <c r="EK84" s="231">
        <v>67.25</v>
      </c>
      <c r="EL84" s="231">
        <v>171.54</v>
      </c>
      <c r="EM84" s="231">
        <v>203.16</v>
      </c>
      <c r="EN84" s="231">
        <v>76.39</v>
      </c>
      <c r="EO84" s="231">
        <v>244.77</v>
      </c>
      <c r="EP84" s="231">
        <v>91.31</v>
      </c>
      <c r="EQ84" s="231">
        <v>122.14</v>
      </c>
      <c r="ER84" s="231">
        <v>63.62</v>
      </c>
      <c r="ES84" s="231">
        <v>217.88</v>
      </c>
      <c r="ET84" s="231">
        <v>274.02999999999997</v>
      </c>
      <c r="EU84" s="231">
        <v>106.25</v>
      </c>
      <c r="EV84" s="231">
        <v>131.99</v>
      </c>
      <c r="EW84" s="231">
        <v>112.58</v>
      </c>
      <c r="EX84" s="231">
        <v>114.73</v>
      </c>
      <c r="EY84" s="231">
        <v>184.89</v>
      </c>
      <c r="EZ84" s="231">
        <v>113.52</v>
      </c>
      <c r="FA84" s="167">
        <v>148.43</v>
      </c>
      <c r="FB84" s="231">
        <v>118.05</v>
      </c>
      <c r="FC84" s="231">
        <v>169.52</v>
      </c>
      <c r="FD84" s="231">
        <v>125.21</v>
      </c>
      <c r="FE84" s="231">
        <v>88.19</v>
      </c>
      <c r="FF84" s="231">
        <v>98.15</v>
      </c>
      <c r="FG84" s="231">
        <v>85.56</v>
      </c>
      <c r="FH84" s="231">
        <v>77.61</v>
      </c>
      <c r="FI84" s="231">
        <v>100.25</v>
      </c>
      <c r="FJ84" s="231">
        <v>155.19999999999999</v>
      </c>
      <c r="FK84" s="231">
        <v>161.52000000000001</v>
      </c>
      <c r="FL84" s="231">
        <v>195.17</v>
      </c>
      <c r="FM84" s="231">
        <v>109.36</v>
      </c>
      <c r="FN84" s="231">
        <v>125.12</v>
      </c>
      <c r="FO84" s="231">
        <v>261.18</v>
      </c>
      <c r="FP84" s="231">
        <v>126.76</v>
      </c>
      <c r="FQ84" s="231">
        <v>111.93</v>
      </c>
      <c r="FR84" s="231">
        <v>114.4</v>
      </c>
      <c r="FS84" s="231">
        <v>112.83</v>
      </c>
      <c r="FT84" s="231">
        <v>108.99</v>
      </c>
      <c r="FU84" s="231">
        <v>148.21</v>
      </c>
      <c r="FV84" s="231">
        <v>104.58</v>
      </c>
      <c r="FW84" s="231">
        <v>169.71</v>
      </c>
      <c r="FX84" s="231">
        <v>116.11</v>
      </c>
      <c r="FY84" s="231">
        <v>196.82</v>
      </c>
      <c r="FZ84" s="231">
        <v>133.30000000000001</v>
      </c>
      <c r="GA84" s="231">
        <v>97.99</v>
      </c>
      <c r="GB84" s="231">
        <v>106.52</v>
      </c>
      <c r="GC84" s="231">
        <v>276.2</v>
      </c>
      <c r="GD84" s="231">
        <v>100.15</v>
      </c>
      <c r="GE84" s="167">
        <v>125.06</v>
      </c>
      <c r="GF84" s="231">
        <v>218.61</v>
      </c>
      <c r="GG84" s="231">
        <v>324.67</v>
      </c>
      <c r="GH84" s="231">
        <v>208.78</v>
      </c>
      <c r="GI84" s="231">
        <v>91.79</v>
      </c>
      <c r="GJ84" s="231">
        <v>189.18</v>
      </c>
      <c r="GK84" s="231">
        <v>150.55000000000001</v>
      </c>
      <c r="GL84" s="231">
        <v>103.4</v>
      </c>
      <c r="GM84" s="231">
        <v>155.15</v>
      </c>
      <c r="GN84" s="231">
        <v>119.26</v>
      </c>
      <c r="GO84" s="231">
        <v>64.66</v>
      </c>
      <c r="GP84" s="231">
        <v>95.25</v>
      </c>
      <c r="GQ84" s="231">
        <v>121.29</v>
      </c>
      <c r="GR84" s="231">
        <v>208.75</v>
      </c>
      <c r="GS84" s="231">
        <v>162.04</v>
      </c>
      <c r="GT84" s="231">
        <v>116.88</v>
      </c>
      <c r="GU84" s="231">
        <v>82.33</v>
      </c>
      <c r="GV84" s="231">
        <v>137.02000000000001</v>
      </c>
      <c r="GW84" s="231">
        <v>82.32</v>
      </c>
      <c r="GX84" s="231">
        <v>130.22999999999999</v>
      </c>
      <c r="GY84" s="231">
        <v>165.54</v>
      </c>
      <c r="GZ84" s="231">
        <v>227.49</v>
      </c>
      <c r="HA84" s="231">
        <v>103.97</v>
      </c>
      <c r="HB84" s="231">
        <v>96.71</v>
      </c>
      <c r="HC84" s="231">
        <v>282.04000000000002</v>
      </c>
      <c r="HD84" s="231">
        <v>77.069999999999993</v>
      </c>
      <c r="HE84" s="231">
        <v>102.58</v>
      </c>
      <c r="HF84" s="231">
        <v>99.73</v>
      </c>
      <c r="HG84" s="231">
        <v>95.7</v>
      </c>
      <c r="HH84" s="231">
        <v>159.04</v>
      </c>
      <c r="HI84" s="231">
        <v>294.37</v>
      </c>
      <c r="HJ84" s="231">
        <v>271.45</v>
      </c>
      <c r="HK84" s="231">
        <v>117.09</v>
      </c>
      <c r="HL84" s="231">
        <v>98.83</v>
      </c>
      <c r="HM84" s="231">
        <v>252.18</v>
      </c>
      <c r="HN84" s="231">
        <v>97.15</v>
      </c>
      <c r="HO84" s="231">
        <v>185.45</v>
      </c>
      <c r="HP84" s="231">
        <v>162.69999999999999</v>
      </c>
      <c r="HQ84" s="231">
        <v>143.88999999999999</v>
      </c>
      <c r="HR84" s="231">
        <v>87.48</v>
      </c>
      <c r="HS84" s="231">
        <v>78.62</v>
      </c>
      <c r="HT84" s="231">
        <v>244.18</v>
      </c>
      <c r="HU84" s="231">
        <v>145.99</v>
      </c>
      <c r="HV84" s="231">
        <v>247.36</v>
      </c>
      <c r="HW84" s="231">
        <v>109.22</v>
      </c>
      <c r="HX84" s="231">
        <v>133.35</v>
      </c>
      <c r="HY84" s="231">
        <v>252.51</v>
      </c>
      <c r="HZ84" s="231">
        <v>266.08</v>
      </c>
      <c r="IA84" s="231">
        <v>164.8</v>
      </c>
      <c r="IB84" s="231">
        <v>147.47999999999999</v>
      </c>
      <c r="IC84" s="231">
        <v>151.71</v>
      </c>
      <c r="ID84" s="231">
        <v>106.08</v>
      </c>
      <c r="IE84" s="231">
        <v>108.49</v>
      </c>
      <c r="IF84" s="231">
        <v>86.47</v>
      </c>
      <c r="IG84" s="231">
        <v>110.16</v>
      </c>
      <c r="IH84" s="231">
        <v>122.99</v>
      </c>
      <c r="II84" s="231">
        <v>134.80000000000001</v>
      </c>
      <c r="IJ84" s="231">
        <v>147.13999999999999</v>
      </c>
      <c r="IK84" s="231">
        <v>196.18</v>
      </c>
      <c r="IL84" s="231">
        <v>127.38</v>
      </c>
      <c r="IM84" s="231">
        <v>90.67</v>
      </c>
      <c r="IN84" s="231">
        <v>173.56</v>
      </c>
      <c r="IO84" s="231">
        <v>93.43</v>
      </c>
      <c r="IP84" s="231">
        <v>150.62</v>
      </c>
      <c r="IQ84" s="231">
        <v>125.02</v>
      </c>
      <c r="IR84" s="231">
        <v>61.54</v>
      </c>
      <c r="IS84" s="231">
        <v>118.3</v>
      </c>
      <c r="IT84" s="231">
        <v>112.4</v>
      </c>
      <c r="IU84" s="231">
        <v>111.28</v>
      </c>
      <c r="IV84" s="231">
        <v>106.24</v>
      </c>
      <c r="IW84" s="231">
        <v>105.64</v>
      </c>
      <c r="IX84" s="231">
        <v>296.48</v>
      </c>
      <c r="IY84" s="231">
        <v>149.31</v>
      </c>
      <c r="IZ84" s="231">
        <v>119.76</v>
      </c>
      <c r="JA84" s="231">
        <v>108.6</v>
      </c>
      <c r="JB84" s="231">
        <v>128.52000000000001</v>
      </c>
      <c r="JC84" s="231">
        <v>152.44999999999999</v>
      </c>
      <c r="JD84" s="231">
        <v>201.9</v>
      </c>
      <c r="JE84" s="231">
        <v>113.33</v>
      </c>
      <c r="JF84" s="231">
        <v>122.88</v>
      </c>
      <c r="JG84" s="231">
        <v>104.55</v>
      </c>
      <c r="JH84" s="231">
        <v>147.38999999999999</v>
      </c>
      <c r="JI84" s="231">
        <v>99.59</v>
      </c>
      <c r="JJ84" s="231">
        <v>127.58</v>
      </c>
      <c r="JK84" s="231">
        <v>203.2</v>
      </c>
      <c r="JL84" s="231">
        <v>118.98</v>
      </c>
      <c r="JM84" s="231">
        <v>79.010000000000005</v>
      </c>
      <c r="JN84" s="167">
        <v>104.03</v>
      </c>
      <c r="JO84" s="231">
        <v>138.06</v>
      </c>
      <c r="JP84" s="231">
        <v>268.91000000000003</v>
      </c>
      <c r="JQ84" s="231">
        <v>122.27</v>
      </c>
      <c r="JR84" s="231">
        <v>235.13</v>
      </c>
      <c r="JS84" s="231">
        <v>127.82</v>
      </c>
      <c r="JT84" s="231">
        <v>73.13</v>
      </c>
      <c r="JU84" s="231">
        <v>133.27000000000001</v>
      </c>
      <c r="JV84" s="231">
        <v>115.33</v>
      </c>
      <c r="JW84" s="231">
        <v>219.34</v>
      </c>
      <c r="JX84" s="231">
        <v>135.26</v>
      </c>
      <c r="JY84" s="231">
        <v>117.13</v>
      </c>
      <c r="JZ84" s="231">
        <v>87.81</v>
      </c>
      <c r="KA84" s="231">
        <v>122.96</v>
      </c>
      <c r="KB84" s="231">
        <v>128.82</v>
      </c>
      <c r="KC84" s="231">
        <v>71.12</v>
      </c>
      <c r="KD84" s="231">
        <v>110.75</v>
      </c>
      <c r="KE84" s="231">
        <v>125.29</v>
      </c>
      <c r="KF84" s="231">
        <v>237.01</v>
      </c>
      <c r="KG84" s="231">
        <v>276.77999999999997</v>
      </c>
      <c r="KH84" s="231">
        <v>158.31</v>
      </c>
      <c r="KI84" s="231">
        <v>134.47999999999999</v>
      </c>
      <c r="KJ84" s="167">
        <v>90.34</v>
      </c>
      <c r="KK84" s="231">
        <v>120.49</v>
      </c>
      <c r="KL84" s="231">
        <v>136.30000000000001</v>
      </c>
      <c r="KM84" s="231">
        <v>225.62</v>
      </c>
      <c r="KN84" s="231">
        <v>239.31</v>
      </c>
      <c r="KO84" s="231">
        <v>88.8</v>
      </c>
      <c r="KP84" s="231">
        <v>67.930000000000007</v>
      </c>
      <c r="KQ84" s="231">
        <v>111.7</v>
      </c>
      <c r="KR84" s="231">
        <v>131.34</v>
      </c>
      <c r="KS84" s="231">
        <v>124.2</v>
      </c>
      <c r="KT84" s="231">
        <v>194.27</v>
      </c>
      <c r="KU84" s="231">
        <v>136.68</v>
      </c>
      <c r="KV84" s="231">
        <v>243.65</v>
      </c>
      <c r="KW84" s="231">
        <v>135.87</v>
      </c>
      <c r="KX84" s="231">
        <v>193.07</v>
      </c>
      <c r="KY84" s="231">
        <v>240.79</v>
      </c>
      <c r="KZ84" s="231">
        <v>239.78</v>
      </c>
    </row>
    <row r="85" spans="1:312">
      <c r="A85" s="231">
        <v>2020</v>
      </c>
      <c r="B85" s="231">
        <v>10</v>
      </c>
      <c r="C85" s="231">
        <v>499.57</v>
      </c>
      <c r="D85" s="231">
        <v>245.4</v>
      </c>
      <c r="E85" s="231">
        <v>260.70999999999998</v>
      </c>
      <c r="F85" s="231">
        <v>262.64999999999998</v>
      </c>
      <c r="G85" s="167">
        <v>283.14999999999998</v>
      </c>
      <c r="H85" s="231">
        <v>273.02</v>
      </c>
      <c r="I85" s="231">
        <v>463.22</v>
      </c>
      <c r="J85" s="231">
        <v>189.86</v>
      </c>
      <c r="K85" s="231">
        <v>470.38</v>
      </c>
      <c r="L85" s="231">
        <v>296.66000000000003</v>
      </c>
      <c r="M85" s="231">
        <v>275.8</v>
      </c>
      <c r="N85" s="231">
        <v>301.51</v>
      </c>
      <c r="O85" s="231">
        <v>291.45999999999998</v>
      </c>
      <c r="P85" s="231">
        <v>335.08</v>
      </c>
      <c r="Q85" s="231">
        <v>396.03</v>
      </c>
      <c r="R85" s="231">
        <v>212</v>
      </c>
      <c r="S85" s="231">
        <v>421.78</v>
      </c>
      <c r="T85" s="231">
        <v>263.2</v>
      </c>
      <c r="U85" s="231">
        <v>332.6</v>
      </c>
      <c r="V85" s="231">
        <v>196.9</v>
      </c>
      <c r="W85" s="231">
        <v>324.45999999999998</v>
      </c>
      <c r="X85" s="231">
        <v>275.70999999999998</v>
      </c>
      <c r="Y85" s="231">
        <v>260.38</v>
      </c>
      <c r="Z85" s="231">
        <v>242.08</v>
      </c>
      <c r="AA85" s="231">
        <v>211.84</v>
      </c>
      <c r="AB85" s="231">
        <v>385.21</v>
      </c>
      <c r="AC85" s="231">
        <v>264.37</v>
      </c>
      <c r="AD85" s="231">
        <v>210.99</v>
      </c>
      <c r="AE85" s="231">
        <v>316.25</v>
      </c>
      <c r="AF85" s="231">
        <v>246.42</v>
      </c>
      <c r="AG85" s="231">
        <v>296.38</v>
      </c>
      <c r="AH85" s="231">
        <v>333.53</v>
      </c>
      <c r="AI85" s="231">
        <v>341.58</v>
      </c>
      <c r="AJ85" s="231">
        <v>404.95</v>
      </c>
      <c r="AK85" s="231">
        <v>291.02</v>
      </c>
      <c r="AL85" s="231">
        <v>345.87</v>
      </c>
      <c r="AM85" s="231">
        <v>282.38</v>
      </c>
      <c r="AN85" s="231">
        <v>259.73</v>
      </c>
      <c r="AO85" s="231">
        <v>274.73</v>
      </c>
      <c r="AP85" s="231">
        <v>272.11</v>
      </c>
      <c r="AQ85" s="231">
        <v>211.77</v>
      </c>
      <c r="AR85" s="231">
        <v>302.32</v>
      </c>
      <c r="AS85" s="231">
        <v>204.2</v>
      </c>
      <c r="AT85" s="231">
        <v>282.87</v>
      </c>
      <c r="AU85" s="231">
        <v>156.6</v>
      </c>
      <c r="AV85" s="231">
        <v>318.29000000000002</v>
      </c>
      <c r="AW85" s="231">
        <v>305.51</v>
      </c>
      <c r="AX85" s="231">
        <v>294.86</v>
      </c>
      <c r="AY85" s="231">
        <v>272.45999999999998</v>
      </c>
      <c r="AZ85" s="231">
        <v>285.63</v>
      </c>
      <c r="BA85" s="231">
        <v>269.69</v>
      </c>
      <c r="BB85" s="231">
        <v>283.98</v>
      </c>
      <c r="BC85" s="231">
        <v>416.75</v>
      </c>
      <c r="BD85" s="231">
        <v>272.79000000000002</v>
      </c>
      <c r="BE85" s="231">
        <v>405.46</v>
      </c>
      <c r="BF85" s="231">
        <v>268.86</v>
      </c>
      <c r="BG85" s="231">
        <v>262.38</v>
      </c>
      <c r="BH85" s="167">
        <v>270.57</v>
      </c>
      <c r="BI85" s="167">
        <v>275.56</v>
      </c>
      <c r="BJ85" s="231">
        <v>260.13</v>
      </c>
      <c r="BK85" s="231">
        <v>242.08</v>
      </c>
      <c r="BL85" s="231">
        <v>438.05</v>
      </c>
      <c r="BM85" s="231">
        <v>493.43</v>
      </c>
      <c r="BN85" s="231">
        <v>289.99</v>
      </c>
      <c r="BO85" s="231">
        <v>213</v>
      </c>
      <c r="BP85" s="231">
        <v>261.57</v>
      </c>
      <c r="BQ85" s="167">
        <v>263.39</v>
      </c>
      <c r="BR85" s="231">
        <v>317.70999999999998</v>
      </c>
      <c r="BS85" s="231">
        <v>280.95</v>
      </c>
      <c r="BT85" s="231">
        <v>289.2</v>
      </c>
      <c r="BU85" s="231">
        <v>210.11</v>
      </c>
      <c r="BV85" s="231">
        <v>374.26</v>
      </c>
      <c r="BW85" s="231">
        <v>393.72</v>
      </c>
      <c r="BX85" s="231">
        <v>421.71</v>
      </c>
      <c r="BY85" s="231">
        <v>307.32</v>
      </c>
      <c r="BZ85" s="231">
        <v>198.5</v>
      </c>
      <c r="CA85" s="231">
        <v>454.13</v>
      </c>
      <c r="CB85" s="231">
        <v>204.73</v>
      </c>
      <c r="CC85" s="231">
        <v>236.23</v>
      </c>
      <c r="CD85" s="231">
        <v>274.14999999999998</v>
      </c>
      <c r="CE85" s="231">
        <v>247.06</v>
      </c>
      <c r="CF85" s="231">
        <v>318.82</v>
      </c>
      <c r="CG85" s="231">
        <v>270.39999999999998</v>
      </c>
      <c r="CH85" s="231">
        <v>247.66</v>
      </c>
      <c r="CI85" s="231">
        <v>312.35000000000002</v>
      </c>
      <c r="CJ85" s="231">
        <v>263.57</v>
      </c>
      <c r="CK85" s="231">
        <v>258.95</v>
      </c>
      <c r="CL85" s="231">
        <v>309.02999999999997</v>
      </c>
      <c r="CM85" s="231">
        <v>320.64999999999998</v>
      </c>
      <c r="CN85" s="231">
        <v>247.21</v>
      </c>
      <c r="CO85" s="231">
        <v>191.24</v>
      </c>
      <c r="CP85" s="231">
        <v>247.92</v>
      </c>
      <c r="CQ85" s="231">
        <v>227.69</v>
      </c>
      <c r="CR85" s="231">
        <v>229.73</v>
      </c>
      <c r="CS85" s="231">
        <v>247.83</v>
      </c>
      <c r="CT85" s="231">
        <v>473.14</v>
      </c>
      <c r="CU85" s="231">
        <v>380.49</v>
      </c>
      <c r="CV85" s="231">
        <v>263.68</v>
      </c>
      <c r="CW85" s="231">
        <v>411.14</v>
      </c>
      <c r="CX85" s="231">
        <v>210.93</v>
      </c>
      <c r="CY85" s="231">
        <v>501.83</v>
      </c>
      <c r="CZ85" s="231">
        <v>243.88</v>
      </c>
      <c r="DA85" s="231">
        <v>218.53</v>
      </c>
      <c r="DB85" s="231">
        <v>302.58999999999997</v>
      </c>
      <c r="DC85" s="231">
        <v>196.61</v>
      </c>
      <c r="DD85" s="231">
        <v>261.93</v>
      </c>
      <c r="DE85" s="231">
        <v>271.25</v>
      </c>
      <c r="DF85" s="231">
        <v>283.64</v>
      </c>
      <c r="DG85" s="231">
        <v>254.15</v>
      </c>
      <c r="DH85" s="231">
        <v>509.23</v>
      </c>
      <c r="DI85" s="231">
        <v>272.14999999999998</v>
      </c>
      <c r="DJ85" s="231">
        <v>228.13</v>
      </c>
      <c r="DK85" s="231">
        <v>277.14999999999998</v>
      </c>
      <c r="DL85" s="231">
        <v>323.5</v>
      </c>
      <c r="DM85" s="231">
        <v>344.53</v>
      </c>
      <c r="DN85" s="231">
        <v>219.92</v>
      </c>
      <c r="DO85" s="231">
        <v>279.18</v>
      </c>
      <c r="DP85" s="231">
        <v>280.24</v>
      </c>
      <c r="DQ85" s="231">
        <v>214.67</v>
      </c>
      <c r="DR85" s="231">
        <v>205.25</v>
      </c>
      <c r="DS85" s="231">
        <v>273.10000000000002</v>
      </c>
      <c r="DT85" s="231">
        <v>233.08</v>
      </c>
      <c r="DU85" s="231">
        <v>489.3</v>
      </c>
      <c r="DV85" s="231">
        <v>196.69</v>
      </c>
      <c r="DW85" s="231">
        <v>281.76</v>
      </c>
      <c r="DX85" s="231">
        <v>223.46</v>
      </c>
      <c r="DY85" s="231">
        <v>187.05</v>
      </c>
      <c r="DZ85" s="231">
        <v>281.29000000000002</v>
      </c>
      <c r="EA85" s="231">
        <v>335.76</v>
      </c>
      <c r="EB85" s="231">
        <v>250.26</v>
      </c>
      <c r="EC85" s="231">
        <v>263.19</v>
      </c>
      <c r="ED85" s="231">
        <v>244.18</v>
      </c>
      <c r="EE85" s="231">
        <v>251.19</v>
      </c>
      <c r="EF85" s="231">
        <v>256.79000000000002</v>
      </c>
      <c r="EG85" s="231">
        <v>305.99</v>
      </c>
      <c r="EH85" s="231">
        <v>254.98</v>
      </c>
      <c r="EI85" s="231">
        <v>255.57</v>
      </c>
      <c r="EJ85" s="231">
        <v>340.96</v>
      </c>
      <c r="EK85" s="231">
        <v>189.22</v>
      </c>
      <c r="EL85" s="231">
        <v>320.64999999999998</v>
      </c>
      <c r="EM85" s="231">
        <v>393.47</v>
      </c>
      <c r="EN85" s="231">
        <v>198.78</v>
      </c>
      <c r="EO85" s="231">
        <v>422.46</v>
      </c>
      <c r="EP85" s="231">
        <v>220.61</v>
      </c>
      <c r="EQ85" s="231">
        <v>266.05</v>
      </c>
      <c r="ER85" s="231">
        <v>185.97</v>
      </c>
      <c r="ES85" s="231">
        <v>363.29</v>
      </c>
      <c r="ET85" s="231">
        <v>450.74</v>
      </c>
      <c r="EU85" s="231">
        <v>250.13</v>
      </c>
      <c r="EV85" s="231">
        <v>254.17</v>
      </c>
      <c r="EW85" s="231">
        <v>249.63</v>
      </c>
      <c r="EX85" s="231">
        <v>261.32</v>
      </c>
      <c r="EY85" s="231">
        <v>333.34</v>
      </c>
      <c r="EZ85" s="231">
        <v>258.60000000000002</v>
      </c>
      <c r="FA85" s="167">
        <v>285.86</v>
      </c>
      <c r="FB85" s="231">
        <v>259.51</v>
      </c>
      <c r="FC85" s="231">
        <v>304.69</v>
      </c>
      <c r="FD85" s="231">
        <v>278.14</v>
      </c>
      <c r="FE85" s="231">
        <v>224.02</v>
      </c>
      <c r="FF85" s="231">
        <v>235.05</v>
      </c>
      <c r="FG85" s="231">
        <v>216.46</v>
      </c>
      <c r="FH85" s="231">
        <v>201.56</v>
      </c>
      <c r="FI85" s="231">
        <v>241.87</v>
      </c>
      <c r="FJ85" s="231">
        <v>305.8</v>
      </c>
      <c r="FK85" s="231">
        <v>302.81</v>
      </c>
      <c r="FL85" s="231">
        <v>353.28</v>
      </c>
      <c r="FM85" s="231">
        <v>257.64999999999998</v>
      </c>
      <c r="FN85" s="231">
        <v>262.33</v>
      </c>
      <c r="FO85" s="231">
        <v>434.5</v>
      </c>
      <c r="FP85" s="231">
        <v>269.45999999999998</v>
      </c>
      <c r="FQ85" s="231">
        <v>250.07</v>
      </c>
      <c r="FR85" s="231">
        <v>258.47000000000003</v>
      </c>
      <c r="FS85" s="231">
        <v>252.07</v>
      </c>
      <c r="FT85" s="231">
        <v>230.82</v>
      </c>
      <c r="FU85" s="231">
        <v>288</v>
      </c>
      <c r="FV85" s="231">
        <v>241.51</v>
      </c>
      <c r="FW85" s="231">
        <v>318.89999999999998</v>
      </c>
      <c r="FX85" s="231">
        <v>243.08</v>
      </c>
      <c r="FY85" s="231">
        <v>342.27</v>
      </c>
      <c r="FZ85" s="231">
        <v>253.2</v>
      </c>
      <c r="GA85" s="231">
        <v>236.19</v>
      </c>
      <c r="GB85" s="231">
        <v>234.42</v>
      </c>
      <c r="GC85" s="231">
        <v>450.94</v>
      </c>
      <c r="GD85" s="231">
        <v>236.66</v>
      </c>
      <c r="GE85" s="167">
        <v>243.66</v>
      </c>
      <c r="GF85" s="231">
        <v>409.19</v>
      </c>
      <c r="GG85" s="231">
        <v>473.04</v>
      </c>
      <c r="GH85" s="231">
        <v>376.75</v>
      </c>
      <c r="GI85" s="231">
        <v>210</v>
      </c>
      <c r="GJ85" s="231">
        <v>335.21</v>
      </c>
      <c r="GK85" s="231">
        <v>299.08</v>
      </c>
      <c r="GL85" s="231">
        <v>248.04</v>
      </c>
      <c r="GM85" s="231">
        <v>300.05</v>
      </c>
      <c r="GN85" s="231">
        <v>271.27</v>
      </c>
      <c r="GO85" s="231">
        <v>174.13</v>
      </c>
      <c r="GP85" s="231">
        <v>217.89</v>
      </c>
      <c r="GQ85" s="231">
        <v>269.13</v>
      </c>
      <c r="GR85" s="231">
        <v>393.93</v>
      </c>
      <c r="GS85" s="231">
        <v>307.97000000000003</v>
      </c>
      <c r="GT85" s="231">
        <v>249.76</v>
      </c>
      <c r="GU85" s="231">
        <v>199.15</v>
      </c>
      <c r="GV85" s="231">
        <v>281.82</v>
      </c>
      <c r="GW85" s="231">
        <v>203.23</v>
      </c>
      <c r="GX85" s="231">
        <v>278.18</v>
      </c>
      <c r="GY85" s="231">
        <v>313.60000000000002</v>
      </c>
      <c r="GZ85" s="231">
        <v>376.92</v>
      </c>
      <c r="HA85" s="231">
        <v>253.28</v>
      </c>
      <c r="HB85" s="231">
        <v>242.68</v>
      </c>
      <c r="HC85" s="231">
        <v>458.12</v>
      </c>
      <c r="HD85" s="231">
        <v>200.64</v>
      </c>
      <c r="HE85" s="231">
        <v>238.03</v>
      </c>
      <c r="HF85" s="231">
        <v>242.18</v>
      </c>
      <c r="HG85" s="231">
        <v>242.66</v>
      </c>
      <c r="HH85" s="231">
        <v>302.36</v>
      </c>
      <c r="HI85" s="231">
        <v>429.25</v>
      </c>
      <c r="HJ85" s="231">
        <v>437.58</v>
      </c>
      <c r="HK85" s="231">
        <v>268.77</v>
      </c>
      <c r="HL85" s="231">
        <v>237.49</v>
      </c>
      <c r="HM85" s="231">
        <v>395.99</v>
      </c>
      <c r="HN85" s="231">
        <v>244.54</v>
      </c>
      <c r="HO85" s="231">
        <v>327.58</v>
      </c>
      <c r="HP85" s="231">
        <v>300.63</v>
      </c>
      <c r="HQ85" s="231">
        <v>295.77999999999997</v>
      </c>
      <c r="HR85" s="231">
        <v>208.93</v>
      </c>
      <c r="HS85" s="231">
        <v>200.36</v>
      </c>
      <c r="HT85" s="231">
        <v>389.05</v>
      </c>
      <c r="HU85" s="231">
        <v>272.27</v>
      </c>
      <c r="HV85" s="231">
        <v>385.42</v>
      </c>
      <c r="HW85" s="231">
        <v>246.61</v>
      </c>
      <c r="HX85" s="231">
        <v>275.19</v>
      </c>
      <c r="HY85" s="231">
        <v>400.45</v>
      </c>
      <c r="HZ85" s="231">
        <v>405.8</v>
      </c>
      <c r="IA85" s="231">
        <v>313.94</v>
      </c>
      <c r="IB85" s="231">
        <v>278</v>
      </c>
      <c r="IC85" s="231">
        <v>294.99</v>
      </c>
      <c r="ID85" s="231">
        <v>254.9</v>
      </c>
      <c r="IE85" s="231">
        <v>251.94</v>
      </c>
      <c r="IF85" s="231">
        <v>201.6</v>
      </c>
      <c r="IG85" s="231">
        <v>249.88</v>
      </c>
      <c r="IH85" s="231">
        <v>268.24</v>
      </c>
      <c r="II85" s="231">
        <v>279.91000000000003</v>
      </c>
      <c r="IJ85" s="231">
        <v>296.89999999999998</v>
      </c>
      <c r="IK85" s="231">
        <v>336.66</v>
      </c>
      <c r="IL85" s="231">
        <v>254.39</v>
      </c>
      <c r="IM85" s="231">
        <v>209.5</v>
      </c>
      <c r="IN85" s="231">
        <v>317.04000000000002</v>
      </c>
      <c r="IO85" s="231">
        <v>224.09</v>
      </c>
      <c r="IP85" s="231">
        <v>275.52999999999997</v>
      </c>
      <c r="IQ85" s="231">
        <v>270.69</v>
      </c>
      <c r="IR85" s="231">
        <v>170.9</v>
      </c>
      <c r="IS85" s="231">
        <v>259.7</v>
      </c>
      <c r="IT85" s="231">
        <v>242.68</v>
      </c>
      <c r="IU85" s="231">
        <v>250.92</v>
      </c>
      <c r="IV85" s="231">
        <v>243.09</v>
      </c>
      <c r="IW85" s="231">
        <v>252.35</v>
      </c>
      <c r="IX85" s="231">
        <v>437.2</v>
      </c>
      <c r="IY85" s="231">
        <v>298.17</v>
      </c>
      <c r="IZ85" s="231">
        <v>265.45999999999998</v>
      </c>
      <c r="JA85" s="231">
        <v>248.76</v>
      </c>
      <c r="JB85" s="231">
        <v>250.21</v>
      </c>
      <c r="JC85" s="231">
        <v>282.47000000000003</v>
      </c>
      <c r="JD85" s="231">
        <v>358.54</v>
      </c>
      <c r="JE85" s="231">
        <v>262.93</v>
      </c>
      <c r="JF85" s="231">
        <v>276.76</v>
      </c>
      <c r="JG85" s="231">
        <v>247.13</v>
      </c>
      <c r="JH85" s="231">
        <v>274.38</v>
      </c>
      <c r="JI85" s="231">
        <v>248.69</v>
      </c>
      <c r="JJ85" s="231">
        <v>271.54000000000002</v>
      </c>
      <c r="JK85" s="231">
        <v>346.56</v>
      </c>
      <c r="JL85" s="231">
        <v>264.98</v>
      </c>
      <c r="JM85" s="231">
        <v>200.54</v>
      </c>
      <c r="JN85" s="167">
        <v>245.56</v>
      </c>
      <c r="JO85" s="231">
        <v>274.63</v>
      </c>
      <c r="JP85" s="231">
        <v>430.6</v>
      </c>
      <c r="JQ85" s="231">
        <v>266.3</v>
      </c>
      <c r="JR85" s="231">
        <v>401.25</v>
      </c>
      <c r="JS85" s="231">
        <v>273.92</v>
      </c>
      <c r="JT85" s="231">
        <v>205.41</v>
      </c>
      <c r="JU85" s="231">
        <v>273.24</v>
      </c>
      <c r="JV85" s="231">
        <v>256.45999999999998</v>
      </c>
      <c r="JW85" s="231">
        <v>379.13</v>
      </c>
      <c r="JX85" s="231">
        <v>259.25</v>
      </c>
      <c r="JY85" s="231">
        <v>249.77</v>
      </c>
      <c r="JZ85" s="231">
        <v>217.23</v>
      </c>
      <c r="KA85" s="231">
        <v>277.93</v>
      </c>
      <c r="KB85" s="231">
        <v>262.20999999999998</v>
      </c>
      <c r="KC85" s="231">
        <v>178.82</v>
      </c>
      <c r="KD85" s="231">
        <v>253.67</v>
      </c>
      <c r="KE85" s="231">
        <v>268.35000000000002</v>
      </c>
      <c r="KF85" s="231">
        <v>369.13</v>
      </c>
      <c r="KG85" s="231">
        <v>411.05</v>
      </c>
      <c r="KH85" s="231">
        <v>302.69</v>
      </c>
      <c r="KI85" s="231">
        <v>272.17</v>
      </c>
      <c r="KJ85" s="167">
        <v>214.53</v>
      </c>
      <c r="KK85" s="231">
        <v>266.04000000000002</v>
      </c>
      <c r="KL85" s="231">
        <v>259.8</v>
      </c>
      <c r="KM85" s="231">
        <v>372.58</v>
      </c>
      <c r="KN85" s="231">
        <v>437.15</v>
      </c>
      <c r="KO85" s="231">
        <v>213.58</v>
      </c>
      <c r="KP85" s="231">
        <v>184.35</v>
      </c>
      <c r="KQ85" s="231">
        <v>250.98</v>
      </c>
      <c r="KR85" s="231">
        <v>281.63</v>
      </c>
      <c r="KS85" s="231">
        <v>244.13</v>
      </c>
      <c r="KT85" s="231">
        <v>347.18</v>
      </c>
      <c r="KU85" s="231">
        <v>276.11</v>
      </c>
      <c r="KV85" s="231">
        <v>382.23</v>
      </c>
      <c r="KW85" s="231">
        <v>281.29000000000002</v>
      </c>
      <c r="KX85" s="231">
        <v>338.29</v>
      </c>
      <c r="KY85" s="231">
        <v>430.14</v>
      </c>
      <c r="KZ85" s="231">
        <v>424.31</v>
      </c>
    </row>
    <row r="86" spans="1:312">
      <c r="A86" s="231">
        <v>2020</v>
      </c>
      <c r="B86" s="231">
        <v>11</v>
      </c>
      <c r="C86" s="231">
        <v>534.66</v>
      </c>
      <c r="D86" s="231">
        <v>309.58</v>
      </c>
      <c r="E86" s="231">
        <v>309.23</v>
      </c>
      <c r="F86" s="231">
        <v>327.45</v>
      </c>
      <c r="G86" s="167">
        <v>335.72</v>
      </c>
      <c r="H86" s="231">
        <v>327.48</v>
      </c>
      <c r="I86" s="231">
        <v>541.09</v>
      </c>
      <c r="J86" s="231">
        <v>271</v>
      </c>
      <c r="K86" s="231">
        <v>545.25</v>
      </c>
      <c r="L86" s="231">
        <v>365.17</v>
      </c>
      <c r="M86" s="231">
        <v>327.16000000000003</v>
      </c>
      <c r="N86" s="231">
        <v>368.7</v>
      </c>
      <c r="O86" s="231">
        <v>335.58</v>
      </c>
      <c r="P86" s="231">
        <v>413.9</v>
      </c>
      <c r="Q86" s="231">
        <v>474.96</v>
      </c>
      <c r="R86" s="231">
        <v>289.49</v>
      </c>
      <c r="S86" s="231">
        <v>506.79</v>
      </c>
      <c r="T86" s="231">
        <v>319.95</v>
      </c>
      <c r="U86" s="231">
        <v>407.51</v>
      </c>
      <c r="V86" s="231">
        <v>278.60000000000002</v>
      </c>
      <c r="W86" s="231">
        <v>389.37</v>
      </c>
      <c r="X86" s="231">
        <v>332.18</v>
      </c>
      <c r="Y86" s="231">
        <v>321.5</v>
      </c>
      <c r="Z86" s="231">
        <v>305.79000000000002</v>
      </c>
      <c r="AA86" s="231">
        <v>286.95999999999998</v>
      </c>
      <c r="AB86" s="231">
        <v>480.52</v>
      </c>
      <c r="AC86" s="231">
        <v>326.02</v>
      </c>
      <c r="AD86" s="231">
        <v>282.52999999999997</v>
      </c>
      <c r="AE86" s="231">
        <v>393</v>
      </c>
      <c r="AF86" s="231">
        <v>309.69</v>
      </c>
      <c r="AG86" s="231">
        <v>350.05</v>
      </c>
      <c r="AH86" s="231">
        <v>420.88</v>
      </c>
      <c r="AI86" s="231">
        <v>407.68</v>
      </c>
      <c r="AJ86" s="231">
        <v>496.25</v>
      </c>
      <c r="AK86" s="231">
        <v>334.13</v>
      </c>
      <c r="AL86" s="231">
        <v>418.45</v>
      </c>
      <c r="AM86" s="231">
        <v>341</v>
      </c>
      <c r="AN86" s="231">
        <v>326.86</v>
      </c>
      <c r="AO86" s="231">
        <v>333.04</v>
      </c>
      <c r="AP86" s="231">
        <v>325.04000000000002</v>
      </c>
      <c r="AQ86" s="231">
        <v>288.95</v>
      </c>
      <c r="AR86" s="231">
        <v>369.13</v>
      </c>
      <c r="AS86" s="231">
        <v>271.79000000000002</v>
      </c>
      <c r="AT86" s="231">
        <v>333.32</v>
      </c>
      <c r="AU86" s="231">
        <v>247.11</v>
      </c>
      <c r="AV86" s="231">
        <v>388.54</v>
      </c>
      <c r="AW86" s="231">
        <v>375.16</v>
      </c>
      <c r="AX86" s="231">
        <v>357.42</v>
      </c>
      <c r="AY86" s="231">
        <v>321.66000000000003</v>
      </c>
      <c r="AZ86" s="231">
        <v>335.58</v>
      </c>
      <c r="BA86" s="231">
        <v>325.83</v>
      </c>
      <c r="BB86" s="231">
        <v>353.67</v>
      </c>
      <c r="BC86" s="231">
        <v>498.08</v>
      </c>
      <c r="BD86" s="231">
        <v>320.14999999999998</v>
      </c>
      <c r="BE86" s="231">
        <v>490.33</v>
      </c>
      <c r="BF86" s="231">
        <v>329.88</v>
      </c>
      <c r="BG86" s="231">
        <v>324</v>
      </c>
      <c r="BH86" s="167">
        <v>329.82</v>
      </c>
      <c r="BI86" s="167">
        <v>334.95</v>
      </c>
      <c r="BJ86" s="231">
        <v>312.2</v>
      </c>
      <c r="BK86" s="231">
        <v>312.3</v>
      </c>
      <c r="BL86" s="231">
        <v>522.57000000000005</v>
      </c>
      <c r="BM86" s="231">
        <v>583.94000000000005</v>
      </c>
      <c r="BN86" s="231">
        <v>355.69</v>
      </c>
      <c r="BO86" s="231">
        <v>275.54000000000002</v>
      </c>
      <c r="BP86" s="231">
        <v>310.25</v>
      </c>
      <c r="BQ86" s="167">
        <v>321.13</v>
      </c>
      <c r="BR86" s="231">
        <v>396.78</v>
      </c>
      <c r="BS86" s="231">
        <v>329.9</v>
      </c>
      <c r="BT86" s="231">
        <v>345.84</v>
      </c>
      <c r="BU86" s="231">
        <v>278.43</v>
      </c>
      <c r="BV86" s="231">
        <v>466.25</v>
      </c>
      <c r="BW86" s="231">
        <v>461.35</v>
      </c>
      <c r="BX86" s="231">
        <v>512.14</v>
      </c>
      <c r="BY86" s="231">
        <v>376.79</v>
      </c>
      <c r="BZ86" s="231">
        <v>280.27999999999997</v>
      </c>
      <c r="CA86" s="231">
        <v>510.2</v>
      </c>
      <c r="CB86" s="231">
        <v>283.41000000000003</v>
      </c>
      <c r="CC86" s="231">
        <v>289.63</v>
      </c>
      <c r="CD86" s="231">
        <v>323.93</v>
      </c>
      <c r="CE86" s="231">
        <v>298.73</v>
      </c>
      <c r="CF86" s="231">
        <v>387.48</v>
      </c>
      <c r="CG86" s="231">
        <v>321.77999999999997</v>
      </c>
      <c r="CH86" s="231">
        <v>316.94</v>
      </c>
      <c r="CI86" s="231">
        <v>388.28</v>
      </c>
      <c r="CJ86" s="231">
        <v>322.83</v>
      </c>
      <c r="CK86" s="231">
        <v>317.88</v>
      </c>
      <c r="CL86" s="231">
        <v>376.23</v>
      </c>
      <c r="CM86" s="231">
        <v>401.23</v>
      </c>
      <c r="CN86" s="231">
        <v>308.60000000000002</v>
      </c>
      <c r="CO86" s="231">
        <v>271.39999999999998</v>
      </c>
      <c r="CP86" s="231">
        <v>316.2</v>
      </c>
      <c r="CQ86" s="231">
        <v>299.79000000000002</v>
      </c>
      <c r="CR86" s="231">
        <v>299.3</v>
      </c>
      <c r="CS86" s="231">
        <v>310.33</v>
      </c>
      <c r="CT86" s="231">
        <v>561.29999999999995</v>
      </c>
      <c r="CU86" s="231">
        <v>476.35</v>
      </c>
      <c r="CV86" s="231">
        <v>322.67</v>
      </c>
      <c r="CW86" s="231">
        <v>471.09</v>
      </c>
      <c r="CX86" s="231">
        <v>289.48</v>
      </c>
      <c r="CY86" s="231">
        <v>593.78</v>
      </c>
      <c r="CZ86" s="231">
        <v>299.37</v>
      </c>
      <c r="DA86" s="231">
        <v>292.05</v>
      </c>
      <c r="DB86" s="231">
        <v>358.45</v>
      </c>
      <c r="DC86" s="231">
        <v>277.37</v>
      </c>
      <c r="DD86" s="231">
        <v>325.31</v>
      </c>
      <c r="DE86" s="231">
        <v>325.66000000000003</v>
      </c>
      <c r="DF86" s="231">
        <v>352.23</v>
      </c>
      <c r="DG86" s="231">
        <v>313.64</v>
      </c>
      <c r="DH86" s="231">
        <v>567.25</v>
      </c>
      <c r="DI86" s="231">
        <v>325.88</v>
      </c>
      <c r="DJ86" s="231">
        <v>296.08999999999997</v>
      </c>
      <c r="DK86" s="231">
        <v>336.18</v>
      </c>
      <c r="DL86" s="231">
        <v>391.99</v>
      </c>
      <c r="DM86" s="231">
        <v>428.21</v>
      </c>
      <c r="DN86" s="231">
        <v>288.73</v>
      </c>
      <c r="DO86" s="231">
        <v>337.05</v>
      </c>
      <c r="DP86" s="231">
        <v>329.86</v>
      </c>
      <c r="DQ86" s="231">
        <v>279.77999999999997</v>
      </c>
      <c r="DR86" s="231">
        <v>263.14999999999998</v>
      </c>
      <c r="DS86" s="231">
        <v>327</v>
      </c>
      <c r="DT86" s="231">
        <v>287.10000000000002</v>
      </c>
      <c r="DU86" s="231">
        <v>557.1</v>
      </c>
      <c r="DV86" s="231">
        <v>278.85000000000002</v>
      </c>
      <c r="DW86" s="231">
        <v>337.22</v>
      </c>
      <c r="DX86" s="231">
        <v>286.2</v>
      </c>
      <c r="DY86" s="231">
        <v>272.79000000000002</v>
      </c>
      <c r="DZ86" s="231">
        <v>332.15</v>
      </c>
      <c r="EA86" s="231">
        <v>404.55</v>
      </c>
      <c r="EB86" s="231">
        <v>304.37</v>
      </c>
      <c r="EC86" s="231">
        <v>330.69</v>
      </c>
      <c r="ED86" s="231">
        <v>309.98</v>
      </c>
      <c r="EE86" s="231">
        <v>304.25</v>
      </c>
      <c r="EF86" s="231">
        <v>307.89999999999998</v>
      </c>
      <c r="EG86" s="231">
        <v>363.08</v>
      </c>
      <c r="EH86" s="231">
        <v>308.16000000000003</v>
      </c>
      <c r="EI86" s="231">
        <v>315.02999999999997</v>
      </c>
      <c r="EJ86" s="231">
        <v>442.31</v>
      </c>
      <c r="EK86" s="231">
        <v>270.64999999999998</v>
      </c>
      <c r="EL86" s="231">
        <v>387.13</v>
      </c>
      <c r="EM86" s="231">
        <v>463.63</v>
      </c>
      <c r="EN86" s="231">
        <v>278.56</v>
      </c>
      <c r="EO86" s="231">
        <v>502</v>
      </c>
      <c r="EP86" s="231">
        <v>276.06</v>
      </c>
      <c r="EQ86" s="231">
        <v>321.61</v>
      </c>
      <c r="ER86" s="231">
        <v>269.31</v>
      </c>
      <c r="ES86" s="231">
        <v>436.19</v>
      </c>
      <c r="ET86" s="231">
        <v>536.30999999999995</v>
      </c>
      <c r="EU86" s="231">
        <v>295.95</v>
      </c>
      <c r="EV86" s="231">
        <v>313.24</v>
      </c>
      <c r="EW86" s="231">
        <v>303.36</v>
      </c>
      <c r="EX86" s="231">
        <v>310.89999999999998</v>
      </c>
      <c r="EY86" s="231">
        <v>410.11</v>
      </c>
      <c r="EZ86" s="231">
        <v>312.60000000000002</v>
      </c>
      <c r="FA86" s="167">
        <v>341</v>
      </c>
      <c r="FB86" s="231">
        <v>306.06</v>
      </c>
      <c r="FC86" s="231">
        <v>379.53</v>
      </c>
      <c r="FD86" s="231">
        <v>340.02</v>
      </c>
      <c r="FE86" s="231">
        <v>285.33999999999997</v>
      </c>
      <c r="FF86" s="231">
        <v>294.73</v>
      </c>
      <c r="FG86" s="231">
        <v>294.49</v>
      </c>
      <c r="FH86" s="231">
        <v>282.94</v>
      </c>
      <c r="FI86" s="231">
        <v>309.98</v>
      </c>
      <c r="FJ86" s="231">
        <v>360.21</v>
      </c>
      <c r="FK86" s="231">
        <v>369.22</v>
      </c>
      <c r="FL86" s="231">
        <v>431.82</v>
      </c>
      <c r="FM86" s="231">
        <v>309.35000000000002</v>
      </c>
      <c r="FN86" s="231">
        <v>330.16</v>
      </c>
      <c r="FO86" s="231">
        <v>512.99</v>
      </c>
      <c r="FP86" s="231">
        <v>317.86</v>
      </c>
      <c r="FQ86" s="231">
        <v>319.37</v>
      </c>
      <c r="FR86" s="231">
        <v>321.25</v>
      </c>
      <c r="FS86" s="231">
        <v>317.85000000000002</v>
      </c>
      <c r="FT86" s="231">
        <v>302.22000000000003</v>
      </c>
      <c r="FU86" s="231">
        <v>346.11</v>
      </c>
      <c r="FV86" s="231">
        <v>293.33</v>
      </c>
      <c r="FW86" s="231">
        <v>383.67</v>
      </c>
      <c r="FX86" s="231">
        <v>308.89</v>
      </c>
      <c r="FY86" s="231">
        <v>427.55</v>
      </c>
      <c r="FZ86" s="231">
        <v>315.68</v>
      </c>
      <c r="GA86" s="231">
        <v>311.89</v>
      </c>
      <c r="GB86" s="231">
        <v>303.57</v>
      </c>
      <c r="GC86" s="231">
        <v>536.25</v>
      </c>
      <c r="GD86" s="231">
        <v>294.06</v>
      </c>
      <c r="GE86" s="167">
        <v>306.11</v>
      </c>
      <c r="GF86" s="231">
        <v>478.03</v>
      </c>
      <c r="GG86" s="231">
        <v>508.43</v>
      </c>
      <c r="GH86" s="231">
        <v>445.97</v>
      </c>
      <c r="GI86" s="231">
        <v>286.01</v>
      </c>
      <c r="GJ86" s="231">
        <v>405.91</v>
      </c>
      <c r="GK86" s="231">
        <v>360.22</v>
      </c>
      <c r="GL86" s="231">
        <v>314.52</v>
      </c>
      <c r="GM86" s="231">
        <v>368.89</v>
      </c>
      <c r="GN86" s="231">
        <v>330.41</v>
      </c>
      <c r="GO86" s="231">
        <v>261.74</v>
      </c>
      <c r="GP86" s="231">
        <v>293.26</v>
      </c>
      <c r="GQ86" s="231">
        <v>318.56</v>
      </c>
      <c r="GR86" s="231">
        <v>462.17</v>
      </c>
      <c r="GS86" s="231">
        <v>372.44</v>
      </c>
      <c r="GT86" s="231">
        <v>310.48</v>
      </c>
      <c r="GU86" s="231">
        <v>280.85000000000002</v>
      </c>
      <c r="GV86" s="231">
        <v>347.7</v>
      </c>
      <c r="GW86" s="231">
        <v>266.14999999999998</v>
      </c>
      <c r="GX86" s="231">
        <v>323.45999999999998</v>
      </c>
      <c r="GY86" s="231">
        <v>380.64</v>
      </c>
      <c r="GZ86" s="231">
        <v>467.71</v>
      </c>
      <c r="HA86" s="231">
        <v>313.33</v>
      </c>
      <c r="HB86" s="231">
        <v>307.75</v>
      </c>
      <c r="HC86" s="231">
        <v>545.20000000000005</v>
      </c>
      <c r="HD86" s="231">
        <v>279.12</v>
      </c>
      <c r="HE86" s="231">
        <v>292.70999999999998</v>
      </c>
      <c r="HF86" s="231">
        <v>310.01</v>
      </c>
      <c r="HG86" s="231">
        <v>307.58999999999997</v>
      </c>
      <c r="HH86" s="231">
        <v>366.3</v>
      </c>
      <c r="HI86" s="231">
        <v>482.08</v>
      </c>
      <c r="HJ86" s="231">
        <v>522.83000000000004</v>
      </c>
      <c r="HK86" s="231">
        <v>326.02</v>
      </c>
      <c r="HL86" s="231">
        <v>290.10000000000002</v>
      </c>
      <c r="HM86" s="231">
        <v>486.7</v>
      </c>
      <c r="HN86" s="231">
        <v>308.39999999999998</v>
      </c>
      <c r="HO86" s="231">
        <v>414.6</v>
      </c>
      <c r="HP86" s="231">
        <v>370.85</v>
      </c>
      <c r="HQ86" s="231">
        <v>353.64</v>
      </c>
      <c r="HR86" s="231">
        <v>289.01</v>
      </c>
      <c r="HS86" s="231">
        <v>280.67</v>
      </c>
      <c r="HT86" s="231">
        <v>497.02</v>
      </c>
      <c r="HU86" s="231">
        <v>330.23</v>
      </c>
      <c r="HV86" s="231">
        <v>483.47</v>
      </c>
      <c r="HW86" s="231">
        <v>302.39</v>
      </c>
      <c r="HX86" s="231">
        <v>327.48</v>
      </c>
      <c r="HY86" s="231">
        <v>472.82</v>
      </c>
      <c r="HZ86" s="231">
        <v>513.17999999999995</v>
      </c>
      <c r="IA86" s="231">
        <v>380.87</v>
      </c>
      <c r="IB86" s="231">
        <v>341.27</v>
      </c>
      <c r="IC86" s="231">
        <v>367.86</v>
      </c>
      <c r="ID86" s="231">
        <v>306.41000000000003</v>
      </c>
      <c r="IE86" s="231">
        <v>317.98</v>
      </c>
      <c r="IF86" s="231">
        <v>280.14999999999998</v>
      </c>
      <c r="IG86" s="231">
        <v>297.06</v>
      </c>
      <c r="IH86" s="231">
        <v>312.76</v>
      </c>
      <c r="II86" s="231">
        <v>329.06</v>
      </c>
      <c r="IJ86" s="231">
        <v>359.46</v>
      </c>
      <c r="IK86" s="231">
        <v>430.8</v>
      </c>
      <c r="IL86" s="231">
        <v>321</v>
      </c>
      <c r="IM86" s="231">
        <v>290.27999999999997</v>
      </c>
      <c r="IN86" s="231">
        <v>392.33</v>
      </c>
      <c r="IO86" s="231">
        <v>297.33999999999997</v>
      </c>
      <c r="IP86" s="231">
        <v>333.35</v>
      </c>
      <c r="IQ86" s="231">
        <v>324.55</v>
      </c>
      <c r="IR86" s="231">
        <v>257.87</v>
      </c>
      <c r="IS86" s="231">
        <v>313.20999999999998</v>
      </c>
      <c r="IT86" s="231">
        <v>310.64</v>
      </c>
      <c r="IU86" s="231">
        <v>319.47000000000003</v>
      </c>
      <c r="IV86" s="231">
        <v>313.60000000000002</v>
      </c>
      <c r="IW86" s="231">
        <v>313.35000000000002</v>
      </c>
      <c r="IX86" s="231">
        <v>510.8</v>
      </c>
      <c r="IY86" s="231">
        <v>360.85</v>
      </c>
      <c r="IZ86" s="231">
        <v>314.52999999999997</v>
      </c>
      <c r="JA86" s="231">
        <v>299.10000000000002</v>
      </c>
      <c r="JB86" s="231">
        <v>307.77999999999997</v>
      </c>
      <c r="JC86" s="231">
        <v>340</v>
      </c>
      <c r="JD86" s="231">
        <v>435.07</v>
      </c>
      <c r="JE86" s="231">
        <v>321.04000000000002</v>
      </c>
      <c r="JF86" s="231">
        <v>338.96</v>
      </c>
      <c r="JG86" s="231">
        <v>300.62</v>
      </c>
      <c r="JH86" s="231">
        <v>333.07</v>
      </c>
      <c r="JI86" s="231">
        <v>307.26</v>
      </c>
      <c r="JJ86" s="231">
        <v>329.81</v>
      </c>
      <c r="JK86" s="231">
        <v>419.33</v>
      </c>
      <c r="JL86" s="231">
        <v>314.14</v>
      </c>
      <c r="JM86" s="231">
        <v>270.08999999999997</v>
      </c>
      <c r="JN86" s="167">
        <v>312.70999999999998</v>
      </c>
      <c r="JO86" s="231">
        <v>339.43</v>
      </c>
      <c r="JP86" s="231">
        <v>518.39</v>
      </c>
      <c r="JQ86" s="231">
        <v>324.02999999999997</v>
      </c>
      <c r="JR86" s="231">
        <v>486.6</v>
      </c>
      <c r="JS86" s="231">
        <v>327.32</v>
      </c>
      <c r="JT86" s="231">
        <v>280.74</v>
      </c>
      <c r="JU86" s="231">
        <v>321.93</v>
      </c>
      <c r="JV86" s="231">
        <v>311.91000000000003</v>
      </c>
      <c r="JW86" s="231">
        <v>459.89</v>
      </c>
      <c r="JX86" s="231">
        <v>320.98</v>
      </c>
      <c r="JY86" s="231">
        <v>319.7</v>
      </c>
      <c r="JZ86" s="231">
        <v>291.56</v>
      </c>
      <c r="KA86" s="231">
        <v>334.86</v>
      </c>
      <c r="KB86" s="231">
        <v>329.29</v>
      </c>
      <c r="KC86" s="231">
        <v>264</v>
      </c>
      <c r="KD86" s="231">
        <v>317.45999999999998</v>
      </c>
      <c r="KE86" s="231">
        <v>318.47000000000003</v>
      </c>
      <c r="KF86" s="231">
        <v>478.26</v>
      </c>
      <c r="KG86" s="231">
        <v>482.6</v>
      </c>
      <c r="KH86" s="231">
        <v>353.2</v>
      </c>
      <c r="KI86" s="231">
        <v>339.73</v>
      </c>
      <c r="KJ86" s="167">
        <v>289.52999999999997</v>
      </c>
      <c r="KK86" s="231">
        <v>318</v>
      </c>
      <c r="KL86" s="231">
        <v>323.89999999999998</v>
      </c>
      <c r="KM86" s="231">
        <v>464.23</v>
      </c>
      <c r="KN86" s="231">
        <v>523.25</v>
      </c>
      <c r="KO86" s="231">
        <v>286.60000000000002</v>
      </c>
      <c r="KP86" s="231">
        <v>251.82</v>
      </c>
      <c r="KQ86" s="231">
        <v>304.24</v>
      </c>
      <c r="KR86" s="231">
        <v>332.74</v>
      </c>
      <c r="KS86" s="231">
        <v>306.05</v>
      </c>
      <c r="KT86" s="231">
        <v>423.77</v>
      </c>
      <c r="KU86" s="231">
        <v>333.57</v>
      </c>
      <c r="KV86" s="231">
        <v>454.19</v>
      </c>
      <c r="KW86" s="231">
        <v>346.12</v>
      </c>
      <c r="KX86" s="231">
        <v>414.72</v>
      </c>
      <c r="KY86" s="231">
        <v>503.58</v>
      </c>
      <c r="KZ86" s="231">
        <v>498.96</v>
      </c>
    </row>
    <row r="87" spans="1:312">
      <c r="A87" s="231">
        <v>2020</v>
      </c>
      <c r="B87" s="231">
        <v>12</v>
      </c>
      <c r="C87" s="231">
        <v>688.81</v>
      </c>
      <c r="D87" s="231">
        <v>410.95</v>
      </c>
      <c r="E87" s="231">
        <v>422.26</v>
      </c>
      <c r="F87" s="231">
        <v>440.7</v>
      </c>
      <c r="G87" s="167">
        <v>451.13</v>
      </c>
      <c r="H87" s="231">
        <v>430.55</v>
      </c>
      <c r="I87" s="231">
        <v>650.52</v>
      </c>
      <c r="J87" s="231">
        <v>391.09</v>
      </c>
      <c r="K87" s="231">
        <v>641.63</v>
      </c>
      <c r="L87" s="231">
        <v>456.86</v>
      </c>
      <c r="M87" s="231">
        <v>436.23</v>
      </c>
      <c r="N87" s="231">
        <v>463.53</v>
      </c>
      <c r="O87" s="231">
        <v>436.73</v>
      </c>
      <c r="P87" s="231">
        <v>493.72</v>
      </c>
      <c r="Q87" s="231">
        <v>558.4</v>
      </c>
      <c r="R87" s="231">
        <v>405.83</v>
      </c>
      <c r="S87" s="231">
        <v>590.37</v>
      </c>
      <c r="T87" s="231">
        <v>432.5</v>
      </c>
      <c r="U87" s="231">
        <v>505.71</v>
      </c>
      <c r="V87" s="231">
        <v>389.15</v>
      </c>
      <c r="W87" s="231">
        <v>493.86</v>
      </c>
      <c r="X87" s="231">
        <v>446.9</v>
      </c>
      <c r="Y87" s="231">
        <v>419.75</v>
      </c>
      <c r="Z87" s="231">
        <v>415.11</v>
      </c>
      <c r="AA87" s="231">
        <v>389.88</v>
      </c>
      <c r="AB87" s="231">
        <v>558.67999999999995</v>
      </c>
      <c r="AC87" s="231">
        <v>421.9</v>
      </c>
      <c r="AD87" s="231">
        <v>403.23</v>
      </c>
      <c r="AE87" s="231">
        <v>480.3</v>
      </c>
      <c r="AF87" s="231">
        <v>409.33</v>
      </c>
      <c r="AG87" s="231">
        <v>455.07</v>
      </c>
      <c r="AH87" s="231">
        <v>499.48</v>
      </c>
      <c r="AI87" s="231">
        <v>508.56</v>
      </c>
      <c r="AJ87" s="231">
        <v>580.79999999999995</v>
      </c>
      <c r="AK87" s="231">
        <v>438.07</v>
      </c>
      <c r="AL87" s="231">
        <v>522.32000000000005</v>
      </c>
      <c r="AM87" s="231">
        <v>453.01</v>
      </c>
      <c r="AN87" s="231">
        <v>435.69</v>
      </c>
      <c r="AO87" s="231">
        <v>426.85</v>
      </c>
      <c r="AP87" s="231">
        <v>426.17</v>
      </c>
      <c r="AQ87" s="231">
        <v>404.08</v>
      </c>
      <c r="AR87" s="231">
        <v>469.23</v>
      </c>
      <c r="AS87" s="231">
        <v>394.73</v>
      </c>
      <c r="AT87" s="231">
        <v>441.72</v>
      </c>
      <c r="AU87" s="231">
        <v>360.59</v>
      </c>
      <c r="AV87" s="231">
        <v>487.75</v>
      </c>
      <c r="AW87" s="231">
        <v>471.51</v>
      </c>
      <c r="AX87" s="231">
        <v>443.46</v>
      </c>
      <c r="AY87" s="231">
        <v>427.76</v>
      </c>
      <c r="AZ87" s="231">
        <v>442.06</v>
      </c>
      <c r="BA87" s="231">
        <v>420.91</v>
      </c>
      <c r="BB87" s="231">
        <v>450.7</v>
      </c>
      <c r="BC87" s="231">
        <v>580.89</v>
      </c>
      <c r="BD87" s="231">
        <v>428.37</v>
      </c>
      <c r="BE87" s="231">
        <v>600.49</v>
      </c>
      <c r="BF87" s="231">
        <v>446.38</v>
      </c>
      <c r="BG87" s="231">
        <v>417.41</v>
      </c>
      <c r="BH87" s="167">
        <v>445.75</v>
      </c>
      <c r="BI87" s="167">
        <v>429.03</v>
      </c>
      <c r="BJ87" s="231">
        <v>420.03</v>
      </c>
      <c r="BK87" s="231">
        <v>409.82</v>
      </c>
      <c r="BL87" s="231">
        <v>601.5</v>
      </c>
      <c r="BM87" s="231">
        <v>699.75</v>
      </c>
      <c r="BN87" s="231">
        <v>448.98</v>
      </c>
      <c r="BO87" s="231">
        <v>396.58</v>
      </c>
      <c r="BP87" s="231">
        <v>419.28</v>
      </c>
      <c r="BQ87" s="167">
        <v>433.57</v>
      </c>
      <c r="BR87" s="231">
        <v>488.3</v>
      </c>
      <c r="BS87" s="231">
        <v>435.73</v>
      </c>
      <c r="BT87" s="231">
        <v>442.16</v>
      </c>
      <c r="BU87" s="231">
        <v>397.93</v>
      </c>
      <c r="BV87" s="231">
        <v>553.27</v>
      </c>
      <c r="BW87" s="231">
        <v>580.77</v>
      </c>
      <c r="BX87" s="231">
        <v>603.64</v>
      </c>
      <c r="BY87" s="231">
        <v>473.09</v>
      </c>
      <c r="BZ87" s="231">
        <v>398.26</v>
      </c>
      <c r="CA87" s="231">
        <v>648.54999999999995</v>
      </c>
      <c r="CB87" s="231">
        <v>402.36</v>
      </c>
      <c r="CC87" s="231">
        <v>406.4</v>
      </c>
      <c r="CD87" s="231">
        <v>436.99</v>
      </c>
      <c r="CE87" s="231">
        <v>404.58</v>
      </c>
      <c r="CF87" s="231">
        <v>489.13</v>
      </c>
      <c r="CG87" s="231">
        <v>428.94</v>
      </c>
      <c r="CH87" s="231">
        <v>412.05</v>
      </c>
      <c r="CI87" s="231">
        <v>468.34</v>
      </c>
      <c r="CJ87" s="231">
        <v>433.45</v>
      </c>
      <c r="CK87" s="231">
        <v>431.93</v>
      </c>
      <c r="CL87" s="231">
        <v>477.9</v>
      </c>
      <c r="CM87" s="231">
        <v>467.22</v>
      </c>
      <c r="CN87" s="231">
        <v>420.25</v>
      </c>
      <c r="CO87" s="231">
        <v>391.33</v>
      </c>
      <c r="CP87" s="231">
        <v>430.75</v>
      </c>
      <c r="CQ87" s="231">
        <v>412.89</v>
      </c>
      <c r="CR87" s="231">
        <v>411.53</v>
      </c>
      <c r="CS87" s="231">
        <v>410.32</v>
      </c>
      <c r="CT87" s="231">
        <v>675.98</v>
      </c>
      <c r="CU87" s="231">
        <v>571.21</v>
      </c>
      <c r="CV87" s="231">
        <v>435.89</v>
      </c>
      <c r="CW87" s="231">
        <v>577.45000000000005</v>
      </c>
      <c r="CX87" s="231">
        <v>397.41</v>
      </c>
      <c r="CY87" s="231">
        <v>735.23</v>
      </c>
      <c r="CZ87" s="231">
        <v>403.15</v>
      </c>
      <c r="DA87" s="231">
        <v>394.81</v>
      </c>
      <c r="DB87" s="231">
        <v>462.09</v>
      </c>
      <c r="DC87" s="231">
        <v>386.28</v>
      </c>
      <c r="DD87" s="231">
        <v>426.32</v>
      </c>
      <c r="DE87" s="231">
        <v>425.39</v>
      </c>
      <c r="DF87" s="231">
        <v>448.78</v>
      </c>
      <c r="DG87" s="231">
        <v>427.33</v>
      </c>
      <c r="DH87" s="231">
        <v>730.13</v>
      </c>
      <c r="DI87" s="231">
        <v>433.93</v>
      </c>
      <c r="DJ87" s="231">
        <v>409.05</v>
      </c>
      <c r="DK87" s="231">
        <v>430.57</v>
      </c>
      <c r="DL87" s="231">
        <v>490.11</v>
      </c>
      <c r="DM87" s="231">
        <v>505.4</v>
      </c>
      <c r="DN87" s="231">
        <v>394.9</v>
      </c>
      <c r="DO87" s="231">
        <v>440.53</v>
      </c>
      <c r="DP87" s="231">
        <v>434.52</v>
      </c>
      <c r="DQ87" s="231">
        <v>401.73</v>
      </c>
      <c r="DR87" s="231">
        <v>383.2</v>
      </c>
      <c r="DS87" s="231">
        <v>430.57</v>
      </c>
      <c r="DT87" s="231">
        <v>403.99</v>
      </c>
      <c r="DU87" s="231">
        <v>733.35</v>
      </c>
      <c r="DV87" s="231">
        <v>397.6</v>
      </c>
      <c r="DW87" s="231">
        <v>437.54</v>
      </c>
      <c r="DX87" s="231">
        <v>405.48</v>
      </c>
      <c r="DY87" s="231">
        <v>391.1</v>
      </c>
      <c r="DZ87" s="231">
        <v>441.58</v>
      </c>
      <c r="EA87" s="231">
        <v>505.06</v>
      </c>
      <c r="EB87" s="231">
        <v>418.57</v>
      </c>
      <c r="EC87" s="231">
        <v>440.61</v>
      </c>
      <c r="ED87" s="231">
        <v>409.28</v>
      </c>
      <c r="EE87" s="231">
        <v>412.3</v>
      </c>
      <c r="EF87" s="231">
        <v>421.43</v>
      </c>
      <c r="EG87" s="231">
        <v>466.76</v>
      </c>
      <c r="EH87" s="231">
        <v>418.14</v>
      </c>
      <c r="EI87" s="231">
        <v>430.13</v>
      </c>
      <c r="EJ87" s="231">
        <v>518.73</v>
      </c>
      <c r="EK87" s="231">
        <v>390.9</v>
      </c>
      <c r="EL87" s="231">
        <v>490.4</v>
      </c>
      <c r="EM87" s="231">
        <v>555.85</v>
      </c>
      <c r="EN87" s="231">
        <v>397.99</v>
      </c>
      <c r="EO87" s="231">
        <v>582.35</v>
      </c>
      <c r="EP87" s="231">
        <v>394.99</v>
      </c>
      <c r="EQ87" s="231">
        <v>434.47</v>
      </c>
      <c r="ER87" s="231">
        <v>388.27</v>
      </c>
      <c r="ES87" s="231">
        <v>534.04999999999995</v>
      </c>
      <c r="ET87" s="231">
        <v>618.53</v>
      </c>
      <c r="EU87" s="231">
        <v>407.83</v>
      </c>
      <c r="EV87" s="231">
        <v>425.83</v>
      </c>
      <c r="EW87" s="231">
        <v>406.6</v>
      </c>
      <c r="EX87" s="231">
        <v>424.12</v>
      </c>
      <c r="EY87" s="231">
        <v>512.96</v>
      </c>
      <c r="EZ87" s="231">
        <v>425.2</v>
      </c>
      <c r="FA87" s="167">
        <v>454.33</v>
      </c>
      <c r="FB87" s="231">
        <v>417.58</v>
      </c>
      <c r="FC87" s="231">
        <v>473.72</v>
      </c>
      <c r="FD87" s="231">
        <v>432.9</v>
      </c>
      <c r="FE87" s="231">
        <v>405.54</v>
      </c>
      <c r="FF87" s="231">
        <v>413.33</v>
      </c>
      <c r="FG87" s="231">
        <v>404.63</v>
      </c>
      <c r="FH87" s="231">
        <v>392.01</v>
      </c>
      <c r="FI87" s="231">
        <v>408.77</v>
      </c>
      <c r="FJ87" s="231">
        <v>467.85</v>
      </c>
      <c r="FK87" s="231">
        <v>467.55</v>
      </c>
      <c r="FL87" s="231">
        <v>506.01</v>
      </c>
      <c r="FM87" s="231">
        <v>417.56</v>
      </c>
      <c r="FN87" s="231">
        <v>420.43</v>
      </c>
      <c r="FO87" s="231">
        <v>600.17999999999995</v>
      </c>
      <c r="FP87" s="231">
        <v>428.2</v>
      </c>
      <c r="FQ87" s="231">
        <v>429.41</v>
      </c>
      <c r="FR87" s="231">
        <v>418.25</v>
      </c>
      <c r="FS87" s="231">
        <v>409.92</v>
      </c>
      <c r="FT87" s="231">
        <v>392.52</v>
      </c>
      <c r="FU87" s="231">
        <v>459.43</v>
      </c>
      <c r="FV87" s="231">
        <v>408.5</v>
      </c>
      <c r="FW87" s="231">
        <v>488.08</v>
      </c>
      <c r="FX87" s="231">
        <v>414.28</v>
      </c>
      <c r="FY87" s="231">
        <v>526.6</v>
      </c>
      <c r="FZ87" s="231">
        <v>426.15</v>
      </c>
      <c r="GA87" s="231">
        <v>421.44</v>
      </c>
      <c r="GB87" s="231">
        <v>395.18</v>
      </c>
      <c r="GC87" s="231">
        <v>662.72</v>
      </c>
      <c r="GD87" s="231">
        <v>411.02</v>
      </c>
      <c r="GE87" s="167">
        <v>418.02</v>
      </c>
      <c r="GF87" s="231">
        <v>560.78</v>
      </c>
      <c r="GG87" s="231">
        <v>662.55</v>
      </c>
      <c r="GH87" s="231">
        <v>523.80999999999995</v>
      </c>
      <c r="GI87" s="231">
        <v>392.41</v>
      </c>
      <c r="GJ87" s="231">
        <v>508.97</v>
      </c>
      <c r="GK87" s="231">
        <v>453.19</v>
      </c>
      <c r="GL87" s="231">
        <v>413.34</v>
      </c>
      <c r="GM87" s="231">
        <v>467.94</v>
      </c>
      <c r="GN87" s="231">
        <v>426.5</v>
      </c>
      <c r="GO87" s="231">
        <v>370.58</v>
      </c>
      <c r="GP87" s="231">
        <v>411.78</v>
      </c>
      <c r="GQ87" s="231">
        <v>425.03</v>
      </c>
      <c r="GR87" s="231">
        <v>546.12</v>
      </c>
      <c r="GS87" s="231">
        <v>472.57</v>
      </c>
      <c r="GT87" s="231">
        <v>411.14</v>
      </c>
      <c r="GU87" s="231">
        <v>395.28</v>
      </c>
      <c r="GV87" s="231">
        <v>439.73</v>
      </c>
      <c r="GW87" s="231">
        <v>389.29</v>
      </c>
      <c r="GX87" s="231">
        <v>433.9</v>
      </c>
      <c r="GY87" s="231">
        <v>482.95</v>
      </c>
      <c r="GZ87" s="231">
        <v>549.16</v>
      </c>
      <c r="HA87" s="231">
        <v>412.7</v>
      </c>
      <c r="HB87" s="231">
        <v>407.55</v>
      </c>
      <c r="HC87" s="231">
        <v>637.95000000000005</v>
      </c>
      <c r="HD87" s="231">
        <v>398.29</v>
      </c>
      <c r="HE87" s="231">
        <v>411.35</v>
      </c>
      <c r="HF87" s="231">
        <v>408.44</v>
      </c>
      <c r="HG87" s="231">
        <v>407.51</v>
      </c>
      <c r="HH87" s="231">
        <v>464.56</v>
      </c>
      <c r="HI87" s="231">
        <v>578.32000000000005</v>
      </c>
      <c r="HJ87" s="231">
        <v>613.05999999999995</v>
      </c>
      <c r="HK87" s="231">
        <v>423.25</v>
      </c>
      <c r="HL87" s="231">
        <v>405.28</v>
      </c>
      <c r="HM87" s="231">
        <v>589.88</v>
      </c>
      <c r="HN87" s="231">
        <v>408.3</v>
      </c>
      <c r="HO87" s="231">
        <v>488.6</v>
      </c>
      <c r="HP87" s="231">
        <v>466.25</v>
      </c>
      <c r="HQ87" s="231">
        <v>449.45</v>
      </c>
      <c r="HR87" s="231">
        <v>405.58</v>
      </c>
      <c r="HS87" s="231">
        <v>396.38</v>
      </c>
      <c r="HT87" s="231">
        <v>571.39</v>
      </c>
      <c r="HU87" s="231">
        <v>447.19</v>
      </c>
      <c r="HV87" s="231">
        <v>569.92999999999995</v>
      </c>
      <c r="HW87" s="231">
        <v>410.92</v>
      </c>
      <c r="HX87" s="231">
        <v>420.98</v>
      </c>
      <c r="HY87" s="231">
        <v>575.55999999999995</v>
      </c>
      <c r="HZ87" s="231">
        <v>598.11</v>
      </c>
      <c r="IA87" s="231">
        <v>482.9</v>
      </c>
      <c r="IB87" s="231">
        <v>453.62</v>
      </c>
      <c r="IC87" s="231">
        <v>455.28</v>
      </c>
      <c r="ID87" s="231">
        <v>414.51</v>
      </c>
      <c r="IE87" s="231">
        <v>415.83</v>
      </c>
      <c r="IF87" s="231">
        <v>383.23</v>
      </c>
      <c r="IG87" s="231">
        <v>413.55</v>
      </c>
      <c r="IH87" s="231">
        <v>421.44</v>
      </c>
      <c r="II87" s="231">
        <v>438.23</v>
      </c>
      <c r="IJ87" s="231">
        <v>450.62</v>
      </c>
      <c r="IK87" s="231">
        <v>500.59</v>
      </c>
      <c r="IL87" s="231">
        <v>430.38</v>
      </c>
      <c r="IM87" s="231">
        <v>406.28</v>
      </c>
      <c r="IN87" s="231">
        <v>488.23</v>
      </c>
      <c r="IO87" s="231">
        <v>406.1</v>
      </c>
      <c r="IP87" s="231">
        <v>450.5</v>
      </c>
      <c r="IQ87" s="231">
        <v>439.49</v>
      </c>
      <c r="IR87" s="231">
        <v>371.36</v>
      </c>
      <c r="IS87" s="231">
        <v>423.07</v>
      </c>
      <c r="IT87" s="231">
        <v>402.29</v>
      </c>
      <c r="IU87" s="231">
        <v>414.09</v>
      </c>
      <c r="IV87" s="231">
        <v>409.73</v>
      </c>
      <c r="IW87" s="231">
        <v>412.29</v>
      </c>
      <c r="IX87" s="231">
        <v>615.02</v>
      </c>
      <c r="IY87" s="231">
        <v>453.45</v>
      </c>
      <c r="IZ87" s="231">
        <v>421.75</v>
      </c>
      <c r="JA87" s="231">
        <v>410.89</v>
      </c>
      <c r="JB87" s="231">
        <v>424.02</v>
      </c>
      <c r="JC87" s="231">
        <v>456.21</v>
      </c>
      <c r="JD87" s="231">
        <v>515.37</v>
      </c>
      <c r="JE87" s="231">
        <v>419.25</v>
      </c>
      <c r="JF87" s="231">
        <v>432.12</v>
      </c>
      <c r="JG87" s="231">
        <v>413.72</v>
      </c>
      <c r="JH87" s="231">
        <v>446.25</v>
      </c>
      <c r="JI87" s="231">
        <v>414.55</v>
      </c>
      <c r="JJ87" s="231">
        <v>424.06</v>
      </c>
      <c r="JK87" s="231">
        <v>515.89</v>
      </c>
      <c r="JL87" s="231">
        <v>419.95</v>
      </c>
      <c r="JM87" s="231">
        <v>394.95</v>
      </c>
      <c r="JN87" s="167">
        <v>411.6</v>
      </c>
      <c r="JO87" s="231">
        <v>451.57</v>
      </c>
      <c r="JP87" s="231">
        <v>595.98</v>
      </c>
      <c r="JQ87" s="231">
        <v>432.47</v>
      </c>
      <c r="JR87" s="231">
        <v>560.51</v>
      </c>
      <c r="JS87" s="231">
        <v>429.37</v>
      </c>
      <c r="JT87" s="231">
        <v>405.42</v>
      </c>
      <c r="JU87" s="231">
        <v>436.42</v>
      </c>
      <c r="JV87" s="231">
        <v>420.6</v>
      </c>
      <c r="JW87" s="231">
        <v>541.91999999999996</v>
      </c>
      <c r="JX87" s="231">
        <v>435.7</v>
      </c>
      <c r="JY87" s="231">
        <v>410.43</v>
      </c>
      <c r="JZ87" s="231">
        <v>399.24</v>
      </c>
      <c r="KA87" s="231">
        <v>433.42</v>
      </c>
      <c r="KB87" s="231">
        <v>442.38</v>
      </c>
      <c r="KC87" s="231">
        <v>379.3</v>
      </c>
      <c r="KD87" s="231">
        <v>415.01</v>
      </c>
      <c r="KE87" s="231">
        <v>414.85</v>
      </c>
      <c r="KF87" s="231">
        <v>544.57000000000005</v>
      </c>
      <c r="KG87" s="231">
        <v>585.79999999999995</v>
      </c>
      <c r="KH87" s="231">
        <v>454.95</v>
      </c>
      <c r="KI87" s="231">
        <v>453.35</v>
      </c>
      <c r="KJ87" s="167">
        <v>405.15</v>
      </c>
      <c r="KK87" s="231">
        <v>426.25</v>
      </c>
      <c r="KL87" s="231">
        <v>435.3</v>
      </c>
      <c r="KM87" s="231">
        <v>558.88</v>
      </c>
      <c r="KN87" s="231">
        <v>600.34</v>
      </c>
      <c r="KO87" s="231">
        <v>403.14</v>
      </c>
      <c r="KP87" s="231">
        <v>374.3</v>
      </c>
      <c r="KQ87" s="231">
        <v>417.02</v>
      </c>
      <c r="KR87" s="231">
        <v>436.93</v>
      </c>
      <c r="KS87" s="231">
        <v>418.84</v>
      </c>
      <c r="KT87" s="231">
        <v>499.21</v>
      </c>
      <c r="KU87" s="231">
        <v>444.99</v>
      </c>
      <c r="KV87" s="231">
        <v>559.99</v>
      </c>
      <c r="KW87" s="231">
        <v>433.88</v>
      </c>
      <c r="KX87" s="231">
        <v>516.08000000000004</v>
      </c>
      <c r="KY87" s="231">
        <v>610.91</v>
      </c>
      <c r="KZ87" s="231">
        <v>618.53</v>
      </c>
    </row>
    <row r="88" spans="1:312">
      <c r="A88" s="232">
        <v>2021</v>
      </c>
      <c r="B88" s="232">
        <v>1</v>
      </c>
      <c r="C88" s="232">
        <v>861.98</v>
      </c>
      <c r="D88" s="232">
        <v>578.21</v>
      </c>
      <c r="E88" s="232">
        <v>578.27</v>
      </c>
      <c r="F88" s="232">
        <v>576.54999999999995</v>
      </c>
      <c r="G88" s="231">
        <v>610.74</v>
      </c>
      <c r="H88" s="232">
        <v>617.15</v>
      </c>
      <c r="I88" s="232">
        <v>1026.3699999999999</v>
      </c>
      <c r="J88" s="232">
        <v>501.59</v>
      </c>
      <c r="K88" s="232">
        <v>952.57</v>
      </c>
      <c r="L88" s="232">
        <v>679.19</v>
      </c>
      <c r="M88" s="232">
        <v>614.70000000000005</v>
      </c>
      <c r="N88" s="232">
        <v>647.16</v>
      </c>
      <c r="O88" s="232">
        <v>642.07000000000005</v>
      </c>
      <c r="P88" s="232">
        <v>739.86</v>
      </c>
      <c r="Q88" s="232">
        <v>866.07</v>
      </c>
      <c r="R88" s="232">
        <v>528.58000000000004</v>
      </c>
      <c r="S88" s="232">
        <v>927.55</v>
      </c>
      <c r="T88" s="232">
        <v>583.51</v>
      </c>
      <c r="U88" s="232">
        <v>734.33</v>
      </c>
      <c r="V88" s="232">
        <v>517.54</v>
      </c>
      <c r="W88" s="232">
        <v>685.53</v>
      </c>
      <c r="X88" s="232">
        <v>596.53</v>
      </c>
      <c r="Y88" s="232">
        <v>586.61</v>
      </c>
      <c r="Z88" s="232">
        <v>550.28</v>
      </c>
      <c r="AA88" s="232">
        <v>528.27</v>
      </c>
      <c r="AB88" s="232">
        <v>915.87</v>
      </c>
      <c r="AC88" s="232">
        <v>590.58000000000004</v>
      </c>
      <c r="AD88" s="232">
        <v>526.91999999999996</v>
      </c>
      <c r="AE88" s="232">
        <v>728.8</v>
      </c>
      <c r="AF88" s="232">
        <v>574.34</v>
      </c>
      <c r="AG88" s="232">
        <v>647.27</v>
      </c>
      <c r="AH88" s="232">
        <v>767.09</v>
      </c>
      <c r="AI88" s="232">
        <v>708.09</v>
      </c>
      <c r="AJ88" s="232">
        <v>964.64</v>
      </c>
      <c r="AK88" s="232">
        <v>639.08000000000004</v>
      </c>
      <c r="AL88" s="232">
        <v>775.2</v>
      </c>
      <c r="AM88" s="232">
        <v>606.37</v>
      </c>
      <c r="AN88" s="232">
        <v>567.66</v>
      </c>
      <c r="AO88" s="232">
        <v>606.74</v>
      </c>
      <c r="AP88" s="232">
        <v>613.75</v>
      </c>
      <c r="AQ88" s="232">
        <v>523.05999999999995</v>
      </c>
      <c r="AR88" s="232">
        <v>646.55999999999995</v>
      </c>
      <c r="AS88" s="232">
        <v>530.05999999999995</v>
      </c>
      <c r="AT88" s="232">
        <v>610.1</v>
      </c>
      <c r="AU88" s="232">
        <v>471.8</v>
      </c>
      <c r="AV88" s="232">
        <v>680.36</v>
      </c>
      <c r="AW88" s="232">
        <v>671.15</v>
      </c>
      <c r="AX88" s="232">
        <v>604.5</v>
      </c>
      <c r="AY88" s="232">
        <v>608.22</v>
      </c>
      <c r="AZ88" s="232">
        <v>627.58000000000004</v>
      </c>
      <c r="BA88" s="232">
        <v>607.55999999999995</v>
      </c>
      <c r="BB88" s="232">
        <v>653.04999999999995</v>
      </c>
      <c r="BC88" s="232">
        <v>902.31</v>
      </c>
      <c r="BD88" s="232">
        <v>615.38</v>
      </c>
      <c r="BE88" s="232">
        <v>926.68</v>
      </c>
      <c r="BF88" s="232">
        <v>591.76</v>
      </c>
      <c r="BG88" s="232">
        <v>595.95000000000005</v>
      </c>
      <c r="BH88" s="231">
        <v>594.47</v>
      </c>
      <c r="BI88" s="231">
        <v>636.11</v>
      </c>
      <c r="BJ88" s="232">
        <v>580.22</v>
      </c>
      <c r="BK88" s="232">
        <v>566.55999999999995</v>
      </c>
      <c r="BL88" s="232">
        <v>969.33</v>
      </c>
      <c r="BM88" s="232">
        <v>957.86</v>
      </c>
      <c r="BN88" s="232">
        <v>629.20000000000005</v>
      </c>
      <c r="BO88" s="232">
        <v>544.48</v>
      </c>
      <c r="BP88" s="232">
        <v>588.04999999999995</v>
      </c>
      <c r="BQ88" s="231">
        <v>589.57000000000005</v>
      </c>
      <c r="BR88" s="232">
        <v>716.28</v>
      </c>
      <c r="BS88" s="232">
        <v>618.74</v>
      </c>
      <c r="BT88" s="232">
        <v>626.16</v>
      </c>
      <c r="BU88" s="232">
        <v>533.74</v>
      </c>
      <c r="BV88" s="232">
        <v>905.7</v>
      </c>
      <c r="BW88" s="232">
        <v>882.2</v>
      </c>
      <c r="BX88" s="232">
        <v>922.47</v>
      </c>
      <c r="BY88" s="232">
        <v>658.5</v>
      </c>
      <c r="BZ88" s="232">
        <v>514.55999999999995</v>
      </c>
      <c r="CA88" s="232">
        <v>962.35</v>
      </c>
      <c r="CB88" s="232">
        <v>521.33000000000004</v>
      </c>
      <c r="CC88" s="232">
        <v>577.26</v>
      </c>
      <c r="CD88" s="232">
        <v>597.29</v>
      </c>
      <c r="CE88" s="232">
        <v>571.6</v>
      </c>
      <c r="CF88" s="232">
        <v>666.54</v>
      </c>
      <c r="CG88" s="232">
        <v>609.13</v>
      </c>
      <c r="CH88" s="232">
        <v>576.91999999999996</v>
      </c>
      <c r="CI88" s="232">
        <v>703.98</v>
      </c>
      <c r="CJ88" s="232">
        <v>586.76</v>
      </c>
      <c r="CK88" s="232">
        <v>575.71</v>
      </c>
      <c r="CL88" s="232">
        <v>668.93</v>
      </c>
      <c r="CM88" s="232">
        <v>722.01</v>
      </c>
      <c r="CN88" s="232">
        <v>555.1</v>
      </c>
      <c r="CO88" s="232">
        <v>499.29</v>
      </c>
      <c r="CP88" s="232">
        <v>571.44000000000005</v>
      </c>
      <c r="CQ88" s="232">
        <v>538.19000000000005</v>
      </c>
      <c r="CR88" s="232">
        <v>538.66999999999996</v>
      </c>
      <c r="CS88" s="232">
        <v>576.74</v>
      </c>
      <c r="CT88" s="232">
        <v>1029.0899999999999</v>
      </c>
      <c r="CU88" s="232">
        <v>945.54</v>
      </c>
      <c r="CV88" s="232">
        <v>592.05999999999995</v>
      </c>
      <c r="CW88" s="232">
        <v>893.09</v>
      </c>
      <c r="CX88" s="232">
        <v>532.87</v>
      </c>
      <c r="CY88" s="232">
        <v>989.62</v>
      </c>
      <c r="CZ88" s="232">
        <v>571.13</v>
      </c>
      <c r="DA88" s="232">
        <v>533.42999999999995</v>
      </c>
      <c r="DB88" s="232">
        <v>653.03</v>
      </c>
      <c r="DC88" s="232">
        <v>520.85</v>
      </c>
      <c r="DD88" s="232">
        <v>624.35</v>
      </c>
      <c r="DE88" s="232">
        <v>610.86</v>
      </c>
      <c r="DF88" s="232">
        <v>653.99</v>
      </c>
      <c r="DG88" s="232">
        <v>576.5</v>
      </c>
      <c r="DH88" s="232">
        <v>962.23</v>
      </c>
      <c r="DI88" s="232">
        <v>596.92999999999995</v>
      </c>
      <c r="DJ88" s="232">
        <v>538.83000000000004</v>
      </c>
      <c r="DK88" s="232">
        <v>597.6</v>
      </c>
      <c r="DL88" s="232">
        <v>669.12</v>
      </c>
      <c r="DM88" s="232">
        <v>814.83</v>
      </c>
      <c r="DN88" s="232">
        <v>532.25</v>
      </c>
      <c r="DO88" s="232">
        <v>631.48</v>
      </c>
      <c r="DP88" s="232">
        <v>617.87</v>
      </c>
      <c r="DQ88" s="232">
        <v>547.16</v>
      </c>
      <c r="DR88" s="232">
        <v>554.08000000000004</v>
      </c>
      <c r="DS88" s="232">
        <v>617.66</v>
      </c>
      <c r="DT88" s="232">
        <v>560.20000000000005</v>
      </c>
      <c r="DU88" s="232">
        <v>1001.57</v>
      </c>
      <c r="DV88" s="232">
        <v>510.84</v>
      </c>
      <c r="DW88" s="232">
        <v>623.37</v>
      </c>
      <c r="DX88" s="232">
        <v>540.52</v>
      </c>
      <c r="DY88" s="232">
        <v>504.19</v>
      </c>
      <c r="DZ88" s="232">
        <v>622.57000000000005</v>
      </c>
      <c r="EA88" s="232">
        <v>717.9</v>
      </c>
      <c r="EB88" s="232">
        <v>571.02</v>
      </c>
      <c r="EC88" s="232">
        <v>573.1</v>
      </c>
      <c r="ED88" s="232">
        <v>572.04999999999995</v>
      </c>
      <c r="EE88" s="232">
        <v>571.99</v>
      </c>
      <c r="EF88" s="232">
        <v>586.76</v>
      </c>
      <c r="EG88" s="232">
        <v>642.82000000000005</v>
      </c>
      <c r="EH88" s="232">
        <v>589.70000000000005</v>
      </c>
      <c r="EI88" s="232">
        <v>569.45000000000005</v>
      </c>
      <c r="EJ88" s="232">
        <v>810.85</v>
      </c>
      <c r="EK88" s="232">
        <v>501.15</v>
      </c>
      <c r="EL88" s="232">
        <v>672.8</v>
      </c>
      <c r="EM88" s="232">
        <v>875.73</v>
      </c>
      <c r="EN88" s="232">
        <v>510.59</v>
      </c>
      <c r="EO88" s="232">
        <v>955.26</v>
      </c>
      <c r="EP88" s="232">
        <v>567.09</v>
      </c>
      <c r="EQ88" s="232">
        <v>600.27</v>
      </c>
      <c r="ER88" s="232">
        <v>498.61</v>
      </c>
      <c r="ES88" s="232">
        <v>798.41</v>
      </c>
      <c r="ET88" s="232">
        <v>947.86</v>
      </c>
      <c r="EU88" s="232">
        <v>578.84</v>
      </c>
      <c r="EV88" s="232">
        <v>562.83000000000004</v>
      </c>
      <c r="EW88" s="232">
        <v>585.88</v>
      </c>
      <c r="EX88" s="232">
        <v>598.15</v>
      </c>
      <c r="EY88" s="232">
        <v>767.6</v>
      </c>
      <c r="EZ88" s="232">
        <v>592.29</v>
      </c>
      <c r="FA88" s="231">
        <v>611.35</v>
      </c>
      <c r="FB88" s="232">
        <v>601.54999999999995</v>
      </c>
      <c r="FC88" s="232">
        <v>687.75</v>
      </c>
      <c r="FD88" s="232">
        <v>600.42999999999995</v>
      </c>
      <c r="FE88" s="232">
        <v>554.20000000000005</v>
      </c>
      <c r="FF88" s="232">
        <v>562.79</v>
      </c>
      <c r="FG88" s="232">
        <v>537.33000000000004</v>
      </c>
      <c r="FH88" s="232">
        <v>523.35</v>
      </c>
      <c r="FI88" s="232">
        <v>570.95000000000005</v>
      </c>
      <c r="FJ88" s="232">
        <v>644.99</v>
      </c>
      <c r="FK88" s="232">
        <v>648.04</v>
      </c>
      <c r="FL88" s="232">
        <v>794.22</v>
      </c>
      <c r="FM88" s="232">
        <v>589.65</v>
      </c>
      <c r="FN88" s="232">
        <v>572.19000000000005</v>
      </c>
      <c r="FO88" s="232">
        <v>915.71</v>
      </c>
      <c r="FP88" s="232">
        <v>590.39</v>
      </c>
      <c r="FQ88" s="232">
        <v>563.54</v>
      </c>
      <c r="FR88" s="232">
        <v>591.21</v>
      </c>
      <c r="FS88" s="232">
        <v>586.53</v>
      </c>
      <c r="FT88" s="232">
        <v>552.88</v>
      </c>
      <c r="FU88" s="232">
        <v>612.17999999999995</v>
      </c>
      <c r="FV88" s="232">
        <v>566.79</v>
      </c>
      <c r="FW88" s="232">
        <v>673.67</v>
      </c>
      <c r="FX88" s="232">
        <v>549.78</v>
      </c>
      <c r="FY88" s="232">
        <v>777.95</v>
      </c>
      <c r="FZ88" s="232">
        <v>562</v>
      </c>
      <c r="GA88" s="232">
        <v>556.4</v>
      </c>
      <c r="GB88" s="232">
        <v>564.76</v>
      </c>
      <c r="GC88" s="232">
        <v>954.55</v>
      </c>
      <c r="GD88" s="232">
        <v>562.14</v>
      </c>
      <c r="GE88" s="231">
        <v>551.23</v>
      </c>
      <c r="GF88" s="232">
        <v>869.18</v>
      </c>
      <c r="GG88" s="232">
        <v>889.54</v>
      </c>
      <c r="GH88" s="232">
        <v>807.94</v>
      </c>
      <c r="GI88" s="232">
        <v>528.42999999999995</v>
      </c>
      <c r="GJ88" s="232">
        <v>733.9</v>
      </c>
      <c r="GK88" s="232">
        <v>637.59</v>
      </c>
      <c r="GL88" s="232">
        <v>579.54</v>
      </c>
      <c r="GM88" s="232">
        <v>652.63</v>
      </c>
      <c r="GN88" s="232">
        <v>593.53</v>
      </c>
      <c r="GO88" s="232">
        <v>482.14</v>
      </c>
      <c r="GP88" s="232">
        <v>529.76</v>
      </c>
      <c r="GQ88" s="232">
        <v>596.41</v>
      </c>
      <c r="GR88" s="232">
        <v>847.58</v>
      </c>
      <c r="GS88" s="232">
        <v>646.23</v>
      </c>
      <c r="GT88" s="232">
        <v>608.57000000000005</v>
      </c>
      <c r="GU88" s="232">
        <v>514.79999999999995</v>
      </c>
      <c r="GV88" s="232">
        <v>602.20000000000005</v>
      </c>
      <c r="GW88" s="232">
        <v>541.83000000000004</v>
      </c>
      <c r="GX88" s="232">
        <v>610.53</v>
      </c>
      <c r="GY88" s="232">
        <v>663.18</v>
      </c>
      <c r="GZ88" s="232">
        <v>890.15</v>
      </c>
      <c r="HA88" s="232">
        <v>579.92999999999995</v>
      </c>
      <c r="HB88" s="232">
        <v>572.54999999999995</v>
      </c>
      <c r="HC88" s="232">
        <v>1029.0999999999999</v>
      </c>
      <c r="HD88" s="232">
        <v>511.12</v>
      </c>
      <c r="HE88" s="232">
        <v>572.85</v>
      </c>
      <c r="HF88" s="232">
        <v>572.66</v>
      </c>
      <c r="HG88" s="232">
        <v>572.96</v>
      </c>
      <c r="HH88" s="232">
        <v>658.43</v>
      </c>
      <c r="HI88" s="232">
        <v>862.23</v>
      </c>
      <c r="HJ88" s="232">
        <v>992.45</v>
      </c>
      <c r="HK88" s="232">
        <v>606.28</v>
      </c>
      <c r="HL88" s="232">
        <v>596.23</v>
      </c>
      <c r="HM88" s="232">
        <v>935.58</v>
      </c>
      <c r="HN88" s="232">
        <v>574.09</v>
      </c>
      <c r="HO88" s="232">
        <v>755.41</v>
      </c>
      <c r="HP88" s="232">
        <v>688.02</v>
      </c>
      <c r="HQ88" s="232">
        <v>631.63</v>
      </c>
      <c r="HR88" s="232">
        <v>523.98</v>
      </c>
      <c r="HS88" s="232">
        <v>513.20000000000005</v>
      </c>
      <c r="HT88" s="232">
        <v>931.14</v>
      </c>
      <c r="HU88" s="232">
        <v>593.6</v>
      </c>
      <c r="HV88" s="232">
        <v>949.87</v>
      </c>
      <c r="HW88" s="232">
        <v>567.85</v>
      </c>
      <c r="HX88" s="232">
        <v>622.57000000000005</v>
      </c>
      <c r="HY88" s="232">
        <v>819.44</v>
      </c>
      <c r="HZ88" s="232">
        <v>940.23</v>
      </c>
      <c r="IA88" s="232">
        <v>670.31</v>
      </c>
      <c r="IB88" s="232">
        <v>598.83000000000004</v>
      </c>
      <c r="IC88" s="232">
        <v>654.94000000000005</v>
      </c>
      <c r="ID88" s="232">
        <v>584.52</v>
      </c>
      <c r="IE88" s="232">
        <v>583.41</v>
      </c>
      <c r="IF88" s="232">
        <v>519.94000000000005</v>
      </c>
      <c r="IG88" s="232">
        <v>600.74</v>
      </c>
      <c r="IH88" s="232">
        <v>598.58000000000004</v>
      </c>
      <c r="II88" s="232">
        <v>608.88</v>
      </c>
      <c r="IJ88" s="232">
        <v>620.46</v>
      </c>
      <c r="IK88" s="232">
        <v>771.96</v>
      </c>
      <c r="IL88" s="232">
        <v>560.92999999999995</v>
      </c>
      <c r="IM88" s="232">
        <v>524.22</v>
      </c>
      <c r="IN88" s="232">
        <v>728.43</v>
      </c>
      <c r="IO88" s="232">
        <v>536.13</v>
      </c>
      <c r="IP88" s="232">
        <v>596.65</v>
      </c>
      <c r="IQ88" s="232">
        <v>604.92999999999995</v>
      </c>
      <c r="IR88" s="232">
        <v>489.39</v>
      </c>
      <c r="IS88" s="232">
        <v>590.87</v>
      </c>
      <c r="IT88" s="232">
        <v>574.61</v>
      </c>
      <c r="IU88" s="232">
        <v>580.38</v>
      </c>
      <c r="IV88" s="232">
        <v>569.62</v>
      </c>
      <c r="IW88" s="232">
        <v>578.42999999999995</v>
      </c>
      <c r="IX88" s="232">
        <v>884.51</v>
      </c>
      <c r="IY88" s="232">
        <v>633.61</v>
      </c>
      <c r="IZ88" s="232">
        <v>601.32000000000005</v>
      </c>
      <c r="JA88" s="232">
        <v>587.73</v>
      </c>
      <c r="JB88" s="232">
        <v>567.41</v>
      </c>
      <c r="JC88" s="232">
        <v>606.26</v>
      </c>
      <c r="JD88" s="232">
        <v>803.98</v>
      </c>
      <c r="JE88" s="232">
        <v>587.15</v>
      </c>
      <c r="JF88" s="232">
        <v>600.19000000000005</v>
      </c>
      <c r="JG88" s="232">
        <v>577.79</v>
      </c>
      <c r="JH88" s="232">
        <v>601.89</v>
      </c>
      <c r="JI88" s="232">
        <v>576.23</v>
      </c>
      <c r="JJ88" s="232">
        <v>591.79999999999995</v>
      </c>
      <c r="JK88" s="232">
        <v>757.55</v>
      </c>
      <c r="JL88" s="232">
        <v>585.66999999999996</v>
      </c>
      <c r="JM88" s="232">
        <v>528.92999999999995</v>
      </c>
      <c r="JN88" s="231">
        <v>570.83000000000004</v>
      </c>
      <c r="JO88" s="232">
        <v>596.70000000000005</v>
      </c>
      <c r="JP88" s="232">
        <v>1007.95</v>
      </c>
      <c r="JQ88" s="232">
        <v>592.38</v>
      </c>
      <c r="JR88" s="232">
        <v>883.6</v>
      </c>
      <c r="JS88" s="232">
        <v>613.71</v>
      </c>
      <c r="JT88" s="232">
        <v>516.11</v>
      </c>
      <c r="JU88" s="232">
        <v>594.71</v>
      </c>
      <c r="JV88" s="232">
        <v>588.79</v>
      </c>
      <c r="JW88" s="232">
        <v>846.92</v>
      </c>
      <c r="JX88" s="232">
        <v>583.19000000000005</v>
      </c>
      <c r="JY88" s="232">
        <v>575.85</v>
      </c>
      <c r="JZ88" s="232">
        <v>541.30999999999995</v>
      </c>
      <c r="KA88" s="232">
        <v>617.42999999999995</v>
      </c>
      <c r="KB88" s="232">
        <v>575.89</v>
      </c>
      <c r="KC88" s="232">
        <v>496.13</v>
      </c>
      <c r="KD88" s="232">
        <v>577</v>
      </c>
      <c r="KE88" s="232">
        <v>615.95000000000005</v>
      </c>
      <c r="KF88" s="232">
        <v>885.7</v>
      </c>
      <c r="KG88" s="232">
        <v>899.14</v>
      </c>
      <c r="KH88" s="232">
        <v>672.88</v>
      </c>
      <c r="KI88" s="232">
        <v>592.17999999999995</v>
      </c>
      <c r="KJ88" s="231">
        <v>529.66</v>
      </c>
      <c r="KK88" s="232">
        <v>591.20000000000005</v>
      </c>
      <c r="KL88" s="232">
        <v>572.79999999999995</v>
      </c>
      <c r="KM88" s="232">
        <v>816.71</v>
      </c>
      <c r="KN88" s="232">
        <v>943.54</v>
      </c>
      <c r="KO88" s="232">
        <v>527.07000000000005</v>
      </c>
      <c r="KP88" s="232">
        <v>516.12</v>
      </c>
      <c r="KQ88" s="232">
        <v>578.84</v>
      </c>
      <c r="KR88" s="232">
        <v>619.55999999999995</v>
      </c>
      <c r="KS88" s="232">
        <v>552.83000000000004</v>
      </c>
      <c r="KT88" s="232">
        <v>805.05</v>
      </c>
      <c r="KU88" s="232">
        <v>603.20000000000005</v>
      </c>
      <c r="KV88" s="232">
        <v>912.46</v>
      </c>
      <c r="KW88" s="232">
        <v>575.73</v>
      </c>
      <c r="KX88" s="232">
        <v>773.61</v>
      </c>
      <c r="KY88" s="232">
        <v>940.29</v>
      </c>
      <c r="KZ88" s="232">
        <v>919.55</v>
      </c>
    </row>
    <row r="89" spans="1:312">
      <c r="A89" s="232">
        <v>2021</v>
      </c>
      <c r="B89" s="232">
        <v>2</v>
      </c>
      <c r="C89" s="232">
        <v>729.59</v>
      </c>
      <c r="D89" s="232">
        <v>564.49</v>
      </c>
      <c r="E89" s="232">
        <v>562.13</v>
      </c>
      <c r="F89" s="232">
        <v>554.35</v>
      </c>
      <c r="G89" s="231">
        <v>564.54999999999995</v>
      </c>
      <c r="H89" s="232">
        <v>587.82000000000005</v>
      </c>
      <c r="I89" s="232">
        <v>773.6</v>
      </c>
      <c r="J89" s="232">
        <v>478.68</v>
      </c>
      <c r="K89" s="232">
        <v>749.08</v>
      </c>
      <c r="L89" s="232">
        <v>615.45000000000005</v>
      </c>
      <c r="M89" s="232">
        <v>583.66999999999996</v>
      </c>
      <c r="N89" s="232">
        <v>590.13</v>
      </c>
      <c r="O89" s="232">
        <v>580.29</v>
      </c>
      <c r="P89" s="232">
        <v>605.69000000000005</v>
      </c>
      <c r="Q89" s="232">
        <v>700.08</v>
      </c>
      <c r="R89" s="232">
        <v>502.73</v>
      </c>
      <c r="S89" s="232">
        <v>779.66</v>
      </c>
      <c r="T89" s="232">
        <v>562.5</v>
      </c>
      <c r="U89" s="232">
        <v>621.71</v>
      </c>
      <c r="V89" s="232">
        <v>492.14</v>
      </c>
      <c r="W89" s="232">
        <v>607.92999999999995</v>
      </c>
      <c r="X89" s="232">
        <v>570.6</v>
      </c>
      <c r="Y89" s="232">
        <v>568.47</v>
      </c>
      <c r="Z89" s="232">
        <v>522.41</v>
      </c>
      <c r="AA89" s="232">
        <v>500.95</v>
      </c>
      <c r="AB89" s="232">
        <v>694.71</v>
      </c>
      <c r="AC89" s="232">
        <v>572.52</v>
      </c>
      <c r="AD89" s="232">
        <v>510.58</v>
      </c>
      <c r="AE89" s="232">
        <v>644.33000000000004</v>
      </c>
      <c r="AF89" s="232">
        <v>553.15</v>
      </c>
      <c r="AG89" s="232">
        <v>605.98</v>
      </c>
      <c r="AH89" s="232">
        <v>633.35</v>
      </c>
      <c r="AI89" s="232">
        <v>628.59</v>
      </c>
      <c r="AJ89" s="232">
        <v>745.95</v>
      </c>
      <c r="AK89" s="232">
        <v>583.07000000000005</v>
      </c>
      <c r="AL89" s="232">
        <v>640.78</v>
      </c>
      <c r="AM89" s="232">
        <v>565.6</v>
      </c>
      <c r="AN89" s="232">
        <v>537.66</v>
      </c>
      <c r="AO89" s="232">
        <v>583.59</v>
      </c>
      <c r="AP89" s="232">
        <v>584.92999999999995</v>
      </c>
      <c r="AQ89" s="232">
        <v>498.86</v>
      </c>
      <c r="AR89" s="232">
        <v>595.1</v>
      </c>
      <c r="AS89" s="232">
        <v>528.49</v>
      </c>
      <c r="AT89" s="232">
        <v>573.49</v>
      </c>
      <c r="AU89" s="232">
        <v>463.04</v>
      </c>
      <c r="AV89" s="232">
        <v>607.24</v>
      </c>
      <c r="AW89" s="232">
        <v>620.67999999999995</v>
      </c>
      <c r="AX89" s="232">
        <v>582.21</v>
      </c>
      <c r="AY89" s="232">
        <v>576.39</v>
      </c>
      <c r="AZ89" s="232">
        <v>588.29999999999995</v>
      </c>
      <c r="BA89" s="232">
        <v>584.9</v>
      </c>
      <c r="BB89" s="232">
        <v>597.32000000000005</v>
      </c>
      <c r="BC89" s="232">
        <v>714.31</v>
      </c>
      <c r="BD89" s="232">
        <v>578.79999999999995</v>
      </c>
      <c r="BE89" s="232">
        <v>684.9</v>
      </c>
      <c r="BF89" s="232">
        <v>564.09</v>
      </c>
      <c r="BG89" s="232">
        <v>572.02</v>
      </c>
      <c r="BH89" s="231">
        <v>566.78</v>
      </c>
      <c r="BI89" s="231">
        <v>589.47</v>
      </c>
      <c r="BJ89" s="232">
        <v>560.96</v>
      </c>
      <c r="BK89" s="232">
        <v>546.41</v>
      </c>
      <c r="BL89" s="232">
        <v>760.47</v>
      </c>
      <c r="BM89" s="232">
        <v>778.75</v>
      </c>
      <c r="BN89" s="232">
        <v>560.87</v>
      </c>
      <c r="BO89" s="232">
        <v>527.45000000000005</v>
      </c>
      <c r="BP89" s="232">
        <v>555.13</v>
      </c>
      <c r="BQ89" s="231">
        <v>534.98</v>
      </c>
      <c r="BR89" s="232">
        <v>652.61</v>
      </c>
      <c r="BS89" s="232">
        <v>586.44000000000005</v>
      </c>
      <c r="BT89" s="232">
        <v>580.67999999999995</v>
      </c>
      <c r="BU89" s="232">
        <v>525.13</v>
      </c>
      <c r="BV89" s="232">
        <v>706.42</v>
      </c>
      <c r="BW89" s="232">
        <v>813.56</v>
      </c>
      <c r="BX89" s="232">
        <v>695.97</v>
      </c>
      <c r="BY89" s="232">
        <v>598.48</v>
      </c>
      <c r="BZ89" s="232">
        <v>492.18</v>
      </c>
      <c r="CA89" s="232">
        <v>787.93</v>
      </c>
      <c r="CB89" s="232">
        <v>507.93</v>
      </c>
      <c r="CC89" s="232">
        <v>551.4</v>
      </c>
      <c r="CD89" s="232">
        <v>571.51</v>
      </c>
      <c r="CE89" s="232">
        <v>535.42999999999995</v>
      </c>
      <c r="CF89" s="232">
        <v>593.88</v>
      </c>
      <c r="CG89" s="232">
        <v>574.08000000000004</v>
      </c>
      <c r="CH89" s="232">
        <v>555.59</v>
      </c>
      <c r="CI89" s="232">
        <v>589.92999999999995</v>
      </c>
      <c r="CJ89" s="232">
        <v>557.6</v>
      </c>
      <c r="CK89" s="232">
        <v>556.34</v>
      </c>
      <c r="CL89" s="232">
        <v>619.69000000000005</v>
      </c>
      <c r="CM89" s="232">
        <v>602.53</v>
      </c>
      <c r="CN89" s="232">
        <v>526.75</v>
      </c>
      <c r="CO89" s="232">
        <v>487.59</v>
      </c>
      <c r="CP89" s="232">
        <v>534.85</v>
      </c>
      <c r="CQ89" s="232">
        <v>508.5</v>
      </c>
      <c r="CR89" s="232">
        <v>512.29</v>
      </c>
      <c r="CS89" s="232">
        <v>555.27</v>
      </c>
      <c r="CT89" s="232">
        <v>794.63</v>
      </c>
      <c r="CU89" s="232">
        <v>746.7</v>
      </c>
      <c r="CV89" s="232">
        <v>545.22</v>
      </c>
      <c r="CW89" s="232">
        <v>793.54</v>
      </c>
      <c r="CX89" s="232">
        <v>510.43</v>
      </c>
      <c r="CY89" s="232">
        <v>815.41</v>
      </c>
      <c r="CZ89" s="232">
        <v>538.34</v>
      </c>
      <c r="DA89" s="232">
        <v>511.52</v>
      </c>
      <c r="DB89" s="232">
        <v>611</v>
      </c>
      <c r="DC89" s="232">
        <v>511.3</v>
      </c>
      <c r="DD89" s="232">
        <v>584.22</v>
      </c>
      <c r="DE89" s="232">
        <v>585.82000000000005</v>
      </c>
      <c r="DF89" s="232">
        <v>597.21</v>
      </c>
      <c r="DG89" s="232">
        <v>555.79</v>
      </c>
      <c r="DH89" s="232">
        <v>762.12</v>
      </c>
      <c r="DI89" s="232">
        <v>574.59</v>
      </c>
      <c r="DJ89" s="232">
        <v>514.08000000000004</v>
      </c>
      <c r="DK89" s="232">
        <v>579.25</v>
      </c>
      <c r="DL89" s="232">
        <v>610.19000000000005</v>
      </c>
      <c r="DM89" s="232">
        <v>669.49</v>
      </c>
      <c r="DN89" s="232">
        <v>501.9</v>
      </c>
      <c r="DO89" s="232">
        <v>598</v>
      </c>
      <c r="DP89" s="232">
        <v>584.82000000000005</v>
      </c>
      <c r="DQ89" s="232">
        <v>527.33000000000004</v>
      </c>
      <c r="DR89" s="232">
        <v>541.01</v>
      </c>
      <c r="DS89" s="232">
        <v>587.69000000000005</v>
      </c>
      <c r="DT89" s="232">
        <v>542.97</v>
      </c>
      <c r="DU89" s="232">
        <v>785.64</v>
      </c>
      <c r="DV89" s="232">
        <v>490.76</v>
      </c>
      <c r="DW89" s="232">
        <v>585.48</v>
      </c>
      <c r="DX89" s="232">
        <v>523.15</v>
      </c>
      <c r="DY89" s="232">
        <v>487.43</v>
      </c>
      <c r="DZ89" s="232">
        <v>584.5</v>
      </c>
      <c r="EA89" s="232">
        <v>627.5</v>
      </c>
      <c r="EB89" s="232">
        <v>551.08000000000004</v>
      </c>
      <c r="EC89" s="232">
        <v>547.26</v>
      </c>
      <c r="ED89" s="232">
        <v>550.88</v>
      </c>
      <c r="EE89" s="232">
        <v>541.53</v>
      </c>
      <c r="EF89" s="232">
        <v>562.05999999999995</v>
      </c>
      <c r="EG89" s="232">
        <v>588.01</v>
      </c>
      <c r="EH89" s="232">
        <v>569.13</v>
      </c>
      <c r="EI89" s="232">
        <v>552.80999999999995</v>
      </c>
      <c r="EJ89" s="232">
        <v>653.47</v>
      </c>
      <c r="EK89" s="232">
        <v>479.08</v>
      </c>
      <c r="EL89" s="232">
        <v>606.4</v>
      </c>
      <c r="EM89" s="232">
        <v>756.04</v>
      </c>
      <c r="EN89" s="232">
        <v>486.62</v>
      </c>
      <c r="EO89" s="232">
        <v>763.15</v>
      </c>
      <c r="EP89" s="232">
        <v>547.59</v>
      </c>
      <c r="EQ89" s="232">
        <v>561.58000000000004</v>
      </c>
      <c r="ER89" s="232">
        <v>476.58</v>
      </c>
      <c r="ES89" s="232">
        <v>682.47</v>
      </c>
      <c r="ET89" s="232">
        <v>749.76</v>
      </c>
      <c r="EU89" s="232">
        <v>554.42999999999995</v>
      </c>
      <c r="EV89" s="232">
        <v>539.79999999999995</v>
      </c>
      <c r="EW89" s="232">
        <v>551.41</v>
      </c>
      <c r="EX89" s="232">
        <v>568.76</v>
      </c>
      <c r="EY89" s="232">
        <v>637.28</v>
      </c>
      <c r="EZ89" s="232">
        <v>560.49</v>
      </c>
      <c r="FA89" s="231">
        <v>560.66999999999996</v>
      </c>
      <c r="FB89" s="232">
        <v>568.88</v>
      </c>
      <c r="FC89" s="232">
        <v>624.52</v>
      </c>
      <c r="FD89" s="232">
        <v>578.91999999999996</v>
      </c>
      <c r="FE89" s="232">
        <v>532.23</v>
      </c>
      <c r="FF89" s="232">
        <v>538.29999999999995</v>
      </c>
      <c r="FG89" s="232">
        <v>511.77</v>
      </c>
      <c r="FH89" s="232">
        <v>508.22</v>
      </c>
      <c r="FI89" s="232">
        <v>548.95000000000005</v>
      </c>
      <c r="FJ89" s="232">
        <v>589.75</v>
      </c>
      <c r="FK89" s="232">
        <v>594.76</v>
      </c>
      <c r="FL89" s="232">
        <v>661.82</v>
      </c>
      <c r="FM89" s="232">
        <v>561.17999999999995</v>
      </c>
      <c r="FN89" s="232">
        <v>564.49</v>
      </c>
      <c r="FO89" s="232">
        <v>737.93</v>
      </c>
      <c r="FP89" s="232">
        <v>570.39</v>
      </c>
      <c r="FQ89" s="232">
        <v>527.44000000000005</v>
      </c>
      <c r="FR89" s="232">
        <v>566.15</v>
      </c>
      <c r="FS89" s="232">
        <v>561.79</v>
      </c>
      <c r="FT89" s="232">
        <v>544.27</v>
      </c>
      <c r="FU89" s="232">
        <v>566.77</v>
      </c>
      <c r="FV89" s="232">
        <v>548.92999999999995</v>
      </c>
      <c r="FW89" s="232">
        <v>586.08000000000004</v>
      </c>
      <c r="FX89" s="232">
        <v>524.22</v>
      </c>
      <c r="FY89" s="232">
        <v>641.76</v>
      </c>
      <c r="FZ89" s="232">
        <v>535.45000000000005</v>
      </c>
      <c r="GA89" s="232">
        <v>523.15</v>
      </c>
      <c r="GB89" s="232">
        <v>545.87</v>
      </c>
      <c r="GC89" s="232">
        <v>811.07</v>
      </c>
      <c r="GD89" s="232">
        <v>540.24</v>
      </c>
      <c r="GE89" s="231">
        <v>525.94000000000005</v>
      </c>
      <c r="GF89" s="232">
        <v>724.91</v>
      </c>
      <c r="GG89" s="232">
        <v>733.73</v>
      </c>
      <c r="GH89" s="232">
        <v>687.85</v>
      </c>
      <c r="GI89" s="232">
        <v>514.4</v>
      </c>
      <c r="GJ89" s="232">
        <v>636.01</v>
      </c>
      <c r="GK89" s="232">
        <v>590.15</v>
      </c>
      <c r="GL89" s="232">
        <v>557.63</v>
      </c>
      <c r="GM89" s="232">
        <v>579.44000000000005</v>
      </c>
      <c r="GN89" s="232">
        <v>573.79999999999995</v>
      </c>
      <c r="GO89" s="232">
        <v>460.42</v>
      </c>
      <c r="GP89" s="232">
        <v>498.34</v>
      </c>
      <c r="GQ89" s="232">
        <v>563.29999999999995</v>
      </c>
      <c r="GR89" s="232">
        <v>699.59</v>
      </c>
      <c r="GS89" s="232">
        <v>589.23</v>
      </c>
      <c r="GT89" s="232">
        <v>577.83000000000004</v>
      </c>
      <c r="GU89" s="232">
        <v>489.99</v>
      </c>
      <c r="GV89" s="232">
        <v>548.48</v>
      </c>
      <c r="GW89" s="232">
        <v>528.9</v>
      </c>
      <c r="GX89" s="232">
        <v>571.16999999999996</v>
      </c>
      <c r="GY89" s="232">
        <v>600.1</v>
      </c>
      <c r="GZ89" s="232">
        <v>716.63</v>
      </c>
      <c r="HA89" s="232">
        <v>558.12</v>
      </c>
      <c r="HB89" s="232">
        <v>550.27</v>
      </c>
      <c r="HC89" s="232">
        <v>754.75</v>
      </c>
      <c r="HD89" s="232">
        <v>484.64</v>
      </c>
      <c r="HE89" s="232">
        <v>546.85</v>
      </c>
      <c r="HF89" s="232">
        <v>550.26</v>
      </c>
      <c r="HG89" s="232">
        <v>550.55999999999995</v>
      </c>
      <c r="HH89" s="232">
        <v>615.58000000000004</v>
      </c>
      <c r="HI89" s="232">
        <v>705.18</v>
      </c>
      <c r="HJ89" s="232">
        <v>748.73</v>
      </c>
      <c r="HK89" s="232">
        <v>581.12</v>
      </c>
      <c r="HL89" s="232">
        <v>551.44000000000005</v>
      </c>
      <c r="HM89" s="232">
        <v>715.83</v>
      </c>
      <c r="HN89" s="232">
        <v>551.88</v>
      </c>
      <c r="HO89" s="232">
        <v>615.97</v>
      </c>
      <c r="HP89" s="232">
        <v>615.69000000000005</v>
      </c>
      <c r="HQ89" s="232">
        <v>582.12</v>
      </c>
      <c r="HR89" s="232">
        <v>501.58</v>
      </c>
      <c r="HS89" s="232">
        <v>487.47</v>
      </c>
      <c r="HT89" s="232">
        <v>679.87</v>
      </c>
      <c r="HU89" s="232">
        <v>570.71</v>
      </c>
      <c r="HV89" s="232">
        <v>683.6</v>
      </c>
      <c r="HW89" s="232">
        <v>552.5</v>
      </c>
      <c r="HX89" s="232">
        <v>577.67999999999995</v>
      </c>
      <c r="HY89" s="232">
        <v>676.87</v>
      </c>
      <c r="HZ89" s="232">
        <v>735.61</v>
      </c>
      <c r="IA89" s="232">
        <v>601.66999999999996</v>
      </c>
      <c r="IB89" s="232">
        <v>565.08000000000004</v>
      </c>
      <c r="IC89" s="232">
        <v>567.54999999999995</v>
      </c>
      <c r="ID89" s="232">
        <v>559.84</v>
      </c>
      <c r="IE89" s="232">
        <v>559.82000000000005</v>
      </c>
      <c r="IF89" s="232">
        <v>495.73</v>
      </c>
      <c r="IG89" s="232">
        <v>560.17999999999995</v>
      </c>
      <c r="IH89" s="232">
        <v>562.33000000000004</v>
      </c>
      <c r="II89" s="232">
        <v>561.35</v>
      </c>
      <c r="IJ89" s="232">
        <v>580.59</v>
      </c>
      <c r="IK89" s="232">
        <v>634.38</v>
      </c>
      <c r="IL89" s="232">
        <v>537.75</v>
      </c>
      <c r="IM89" s="232">
        <v>496.63</v>
      </c>
      <c r="IN89" s="232">
        <v>649.08000000000004</v>
      </c>
      <c r="IO89" s="232">
        <v>515.98</v>
      </c>
      <c r="IP89" s="232">
        <v>572.05999999999995</v>
      </c>
      <c r="IQ89" s="232">
        <v>556.5</v>
      </c>
      <c r="IR89" s="232">
        <v>475.43</v>
      </c>
      <c r="IS89" s="232">
        <v>566.32000000000005</v>
      </c>
      <c r="IT89" s="232">
        <v>558.16999999999996</v>
      </c>
      <c r="IU89" s="232">
        <v>559.04999999999995</v>
      </c>
      <c r="IV89" s="232">
        <v>549.36</v>
      </c>
      <c r="IW89" s="232">
        <v>558.25</v>
      </c>
      <c r="IX89" s="232">
        <v>712.9</v>
      </c>
      <c r="IY89" s="232">
        <v>582.64</v>
      </c>
      <c r="IZ89" s="232">
        <v>572.44000000000005</v>
      </c>
      <c r="JA89" s="232">
        <v>560.46</v>
      </c>
      <c r="JB89" s="232">
        <v>556.24</v>
      </c>
      <c r="JC89" s="232">
        <v>574.98</v>
      </c>
      <c r="JD89" s="232">
        <v>688.93</v>
      </c>
      <c r="JE89" s="232">
        <v>567.1</v>
      </c>
      <c r="JF89" s="232">
        <v>577.41999999999996</v>
      </c>
      <c r="JG89" s="232">
        <v>549.23</v>
      </c>
      <c r="JH89" s="232">
        <v>571.63</v>
      </c>
      <c r="JI89" s="232">
        <v>550.48</v>
      </c>
      <c r="JJ89" s="232">
        <v>578.80999999999995</v>
      </c>
      <c r="JK89" s="232">
        <v>667.09</v>
      </c>
      <c r="JL89" s="232">
        <v>564.75</v>
      </c>
      <c r="JM89" s="232">
        <v>523.15</v>
      </c>
      <c r="JN89" s="231">
        <v>550.83000000000004</v>
      </c>
      <c r="JO89" s="232">
        <v>558.67999999999995</v>
      </c>
      <c r="JP89" s="232">
        <v>762.3</v>
      </c>
      <c r="JQ89" s="232">
        <v>568.29999999999995</v>
      </c>
      <c r="JR89" s="232">
        <v>734.39</v>
      </c>
      <c r="JS89" s="232">
        <v>583.44000000000005</v>
      </c>
      <c r="JT89" s="232">
        <v>490.88</v>
      </c>
      <c r="JU89" s="232">
        <v>571.91999999999996</v>
      </c>
      <c r="JV89" s="232">
        <v>564.24</v>
      </c>
      <c r="JW89" s="232">
        <v>704.25</v>
      </c>
      <c r="JX89" s="232">
        <v>559.76</v>
      </c>
      <c r="JY89" s="232">
        <v>556.75</v>
      </c>
      <c r="JZ89" s="232">
        <v>524.59</v>
      </c>
      <c r="KA89" s="232">
        <v>578.17999999999995</v>
      </c>
      <c r="KB89" s="232">
        <v>552.41</v>
      </c>
      <c r="KC89" s="232">
        <v>480.33</v>
      </c>
      <c r="KD89" s="232">
        <v>559.15</v>
      </c>
      <c r="KE89" s="232">
        <v>568.25</v>
      </c>
      <c r="KF89" s="232">
        <v>680.91</v>
      </c>
      <c r="KG89" s="232">
        <v>702.45</v>
      </c>
      <c r="KH89" s="232">
        <v>604</v>
      </c>
      <c r="KI89" s="232">
        <v>550.91</v>
      </c>
      <c r="KJ89" s="231">
        <v>504.31</v>
      </c>
      <c r="KK89" s="232">
        <v>570.1</v>
      </c>
      <c r="KL89" s="232">
        <v>549.13</v>
      </c>
      <c r="KM89" s="232">
        <v>663.78</v>
      </c>
      <c r="KN89" s="232">
        <v>772.94</v>
      </c>
      <c r="KO89" s="232">
        <v>506.11</v>
      </c>
      <c r="KP89" s="232">
        <v>516.48</v>
      </c>
      <c r="KQ89" s="232">
        <v>540.4</v>
      </c>
      <c r="KR89" s="232">
        <v>576.71</v>
      </c>
      <c r="KS89" s="232">
        <v>528.37</v>
      </c>
      <c r="KT89" s="232">
        <v>656.64</v>
      </c>
      <c r="KU89" s="232">
        <v>567.54</v>
      </c>
      <c r="KV89" s="232">
        <v>672.99</v>
      </c>
      <c r="KW89" s="232">
        <v>560.28</v>
      </c>
      <c r="KX89" s="232">
        <v>676.08</v>
      </c>
      <c r="KY89" s="232">
        <v>818.85</v>
      </c>
      <c r="KZ89" s="232">
        <v>822.08</v>
      </c>
    </row>
    <row r="90" spans="1:312">
      <c r="A90" s="232">
        <v>2021</v>
      </c>
      <c r="B90" s="232">
        <v>3</v>
      </c>
      <c r="C90" s="232">
        <v>685.18</v>
      </c>
      <c r="D90" s="232">
        <v>441.24</v>
      </c>
      <c r="E90" s="232">
        <v>442.75</v>
      </c>
      <c r="F90" s="232">
        <v>448.61</v>
      </c>
      <c r="G90" s="231">
        <v>461</v>
      </c>
      <c r="H90" s="232">
        <v>432.33</v>
      </c>
      <c r="I90" s="232">
        <v>653.11</v>
      </c>
      <c r="J90" s="232">
        <v>396.93</v>
      </c>
      <c r="K90" s="232">
        <v>642.02</v>
      </c>
      <c r="L90" s="232">
        <v>463.3</v>
      </c>
      <c r="M90" s="232">
        <v>449.69</v>
      </c>
      <c r="N90" s="232">
        <v>454.02</v>
      </c>
      <c r="O90" s="232">
        <v>445.17</v>
      </c>
      <c r="P90" s="232">
        <v>486.68</v>
      </c>
      <c r="Q90" s="232">
        <v>566.79999999999995</v>
      </c>
      <c r="R90" s="232">
        <v>410.79</v>
      </c>
      <c r="S90" s="232">
        <v>605.57000000000005</v>
      </c>
      <c r="T90" s="232">
        <v>453.09</v>
      </c>
      <c r="U90" s="232">
        <v>479.07</v>
      </c>
      <c r="V90" s="232">
        <v>418.71</v>
      </c>
      <c r="W90" s="232">
        <v>467.82</v>
      </c>
      <c r="X90" s="232">
        <v>466.4</v>
      </c>
      <c r="Y90" s="232">
        <v>446.96</v>
      </c>
      <c r="Z90" s="232">
        <v>422.13</v>
      </c>
      <c r="AA90" s="232">
        <v>408.95</v>
      </c>
      <c r="AB90" s="232">
        <v>548.04</v>
      </c>
      <c r="AC90" s="232">
        <v>446.8</v>
      </c>
      <c r="AD90" s="232">
        <v>418.59</v>
      </c>
      <c r="AE90" s="232">
        <v>472.57</v>
      </c>
      <c r="AF90" s="232">
        <v>435.58</v>
      </c>
      <c r="AG90" s="232">
        <v>468.78</v>
      </c>
      <c r="AH90" s="232">
        <v>491.82</v>
      </c>
      <c r="AI90" s="232">
        <v>484.52</v>
      </c>
      <c r="AJ90" s="232">
        <v>584.9</v>
      </c>
      <c r="AK90" s="232">
        <v>449.46</v>
      </c>
      <c r="AL90" s="232">
        <v>494.41</v>
      </c>
      <c r="AM90" s="232">
        <v>461.08</v>
      </c>
      <c r="AN90" s="232">
        <v>446.28</v>
      </c>
      <c r="AO90" s="232">
        <v>442.15</v>
      </c>
      <c r="AP90" s="232">
        <v>433.22</v>
      </c>
      <c r="AQ90" s="232">
        <v>410.93</v>
      </c>
      <c r="AR90" s="232">
        <v>459.28</v>
      </c>
      <c r="AS90" s="232">
        <v>428.25</v>
      </c>
      <c r="AT90" s="232">
        <v>458.45</v>
      </c>
      <c r="AU90" s="232">
        <v>404.33</v>
      </c>
      <c r="AV90" s="232">
        <v>471.05</v>
      </c>
      <c r="AW90" s="232">
        <v>483.3</v>
      </c>
      <c r="AX90" s="232">
        <v>451.6</v>
      </c>
      <c r="AY90" s="232">
        <v>437.06</v>
      </c>
      <c r="AZ90" s="232">
        <v>446.83</v>
      </c>
      <c r="BA90" s="232">
        <v>434.8</v>
      </c>
      <c r="BB90" s="232">
        <v>453.88</v>
      </c>
      <c r="BC90" s="232">
        <v>589.73</v>
      </c>
      <c r="BD90" s="232">
        <v>444.77</v>
      </c>
      <c r="BE90" s="232">
        <v>553.53</v>
      </c>
      <c r="BF90" s="232">
        <v>457</v>
      </c>
      <c r="BG90" s="232">
        <v>442.71</v>
      </c>
      <c r="BH90" s="231">
        <v>458.38</v>
      </c>
      <c r="BI90" s="231">
        <v>446.09</v>
      </c>
      <c r="BJ90" s="232">
        <v>430.6</v>
      </c>
      <c r="BK90" s="232">
        <v>440.6</v>
      </c>
      <c r="BL90" s="232">
        <v>612.58000000000004</v>
      </c>
      <c r="BM90" s="232">
        <v>678.15</v>
      </c>
      <c r="BN90" s="232">
        <v>446.88</v>
      </c>
      <c r="BO90" s="232">
        <v>417.9</v>
      </c>
      <c r="BP90" s="232">
        <v>431.14</v>
      </c>
      <c r="BQ90" s="231">
        <v>444.96</v>
      </c>
      <c r="BR90" s="232">
        <v>484.93</v>
      </c>
      <c r="BS90" s="232">
        <v>442.49</v>
      </c>
      <c r="BT90" s="232">
        <v>441.35</v>
      </c>
      <c r="BU90" s="232">
        <v>425.38</v>
      </c>
      <c r="BV90" s="232">
        <v>536.57000000000005</v>
      </c>
      <c r="BW90" s="232">
        <v>644.30999999999995</v>
      </c>
      <c r="BX90" s="232">
        <v>569.26</v>
      </c>
      <c r="BY90" s="232">
        <v>458.07</v>
      </c>
      <c r="BZ90" s="232">
        <v>403.61</v>
      </c>
      <c r="CA90" s="232">
        <v>641.64</v>
      </c>
      <c r="CB90" s="232">
        <v>442.54</v>
      </c>
      <c r="CC90" s="232">
        <v>429.23</v>
      </c>
      <c r="CD90" s="232">
        <v>451.75</v>
      </c>
      <c r="CE90" s="232">
        <v>432.52</v>
      </c>
      <c r="CF90" s="232">
        <v>468.21</v>
      </c>
      <c r="CG90" s="232">
        <v>447.79</v>
      </c>
      <c r="CH90" s="232">
        <v>439.54</v>
      </c>
      <c r="CI90" s="232">
        <v>468.43</v>
      </c>
      <c r="CJ90" s="232">
        <v>435.63</v>
      </c>
      <c r="CK90" s="232">
        <v>448.14</v>
      </c>
      <c r="CL90" s="232">
        <v>483.08</v>
      </c>
      <c r="CM90" s="232">
        <v>490.35</v>
      </c>
      <c r="CN90" s="232">
        <v>426.97</v>
      </c>
      <c r="CO90" s="232">
        <v>405.95</v>
      </c>
      <c r="CP90" s="232">
        <v>423.63</v>
      </c>
      <c r="CQ90" s="232">
        <v>423.59</v>
      </c>
      <c r="CR90" s="232">
        <v>423.28</v>
      </c>
      <c r="CS90" s="232">
        <v>436.01</v>
      </c>
      <c r="CT90" s="232">
        <v>653.41999999999996</v>
      </c>
      <c r="CU90" s="232">
        <v>561.15</v>
      </c>
      <c r="CV90" s="232">
        <v>447.4</v>
      </c>
      <c r="CW90" s="232">
        <v>634.73</v>
      </c>
      <c r="CX90" s="232">
        <v>417.39</v>
      </c>
      <c r="CY90" s="232">
        <v>714.07</v>
      </c>
      <c r="CZ90" s="232">
        <v>434.11</v>
      </c>
      <c r="DA90" s="232">
        <v>422.33</v>
      </c>
      <c r="DB90" s="232">
        <v>475.62</v>
      </c>
      <c r="DC90" s="232">
        <v>429.31</v>
      </c>
      <c r="DD90" s="232">
        <v>449.76</v>
      </c>
      <c r="DE90" s="232">
        <v>435.67</v>
      </c>
      <c r="DF90" s="232">
        <v>451.16</v>
      </c>
      <c r="DG90" s="232">
        <v>448.61</v>
      </c>
      <c r="DH90" s="232">
        <v>681.27</v>
      </c>
      <c r="DI90" s="232">
        <v>441.55</v>
      </c>
      <c r="DJ90" s="232">
        <v>420.27</v>
      </c>
      <c r="DK90" s="232">
        <v>447.47</v>
      </c>
      <c r="DL90" s="232">
        <v>484.02</v>
      </c>
      <c r="DM90" s="232">
        <v>516.37</v>
      </c>
      <c r="DN90" s="232">
        <v>400.58</v>
      </c>
      <c r="DO90" s="232">
        <v>471.63</v>
      </c>
      <c r="DP90" s="232">
        <v>439.07</v>
      </c>
      <c r="DQ90" s="232">
        <v>426.49</v>
      </c>
      <c r="DR90" s="232">
        <v>416.6</v>
      </c>
      <c r="DS90" s="232">
        <v>429.8</v>
      </c>
      <c r="DT90" s="232">
        <v>424.87</v>
      </c>
      <c r="DU90" s="232">
        <v>657.96</v>
      </c>
      <c r="DV90" s="232">
        <v>403.06</v>
      </c>
      <c r="DW90" s="232">
        <v>433.26</v>
      </c>
      <c r="DX90" s="232">
        <v>422.66</v>
      </c>
      <c r="DY90" s="232">
        <v>401.5</v>
      </c>
      <c r="DZ90" s="232">
        <v>449.53</v>
      </c>
      <c r="EA90" s="232">
        <v>484.39</v>
      </c>
      <c r="EB90" s="232">
        <v>438.66</v>
      </c>
      <c r="EC90" s="232">
        <v>453.22</v>
      </c>
      <c r="ED90" s="232">
        <v>436.03</v>
      </c>
      <c r="EE90" s="232">
        <v>424.51</v>
      </c>
      <c r="EF90" s="232">
        <v>436</v>
      </c>
      <c r="EG90" s="232">
        <v>456.87</v>
      </c>
      <c r="EH90" s="232">
        <v>424.63</v>
      </c>
      <c r="EI90" s="232">
        <v>446.4</v>
      </c>
      <c r="EJ90" s="232">
        <v>499.57</v>
      </c>
      <c r="EK90" s="232">
        <v>396.57</v>
      </c>
      <c r="EL90" s="232">
        <v>474.09</v>
      </c>
      <c r="EM90" s="232">
        <v>605.70000000000005</v>
      </c>
      <c r="EN90" s="232">
        <v>401.5</v>
      </c>
      <c r="EO90" s="232">
        <v>589</v>
      </c>
      <c r="EP90" s="232">
        <v>422.69</v>
      </c>
      <c r="EQ90" s="232">
        <v>442.06</v>
      </c>
      <c r="ER90" s="232">
        <v>398</v>
      </c>
      <c r="ES90" s="232">
        <v>510.68</v>
      </c>
      <c r="ET90" s="232">
        <v>626.01</v>
      </c>
      <c r="EU90" s="232">
        <v>428.52</v>
      </c>
      <c r="EV90" s="232">
        <v>438.42</v>
      </c>
      <c r="EW90" s="232">
        <v>424.65</v>
      </c>
      <c r="EX90" s="232">
        <v>428.2</v>
      </c>
      <c r="EY90" s="232">
        <v>480.75</v>
      </c>
      <c r="EZ90" s="232">
        <v>439.64</v>
      </c>
      <c r="FA90" s="231">
        <v>465.09</v>
      </c>
      <c r="FB90" s="232">
        <v>443.23</v>
      </c>
      <c r="FC90" s="232">
        <v>473.76</v>
      </c>
      <c r="FD90" s="232">
        <v>442.76</v>
      </c>
      <c r="FE90" s="232">
        <v>424.93</v>
      </c>
      <c r="FF90" s="232">
        <v>431.47</v>
      </c>
      <c r="FG90" s="232">
        <v>414.23</v>
      </c>
      <c r="FH90" s="232">
        <v>426.45</v>
      </c>
      <c r="FI90" s="232">
        <v>434.74</v>
      </c>
      <c r="FJ90" s="232">
        <v>460.93</v>
      </c>
      <c r="FK90" s="232">
        <v>458.16</v>
      </c>
      <c r="FL90" s="232">
        <v>537.22</v>
      </c>
      <c r="FM90" s="232">
        <v>426.6</v>
      </c>
      <c r="FN90" s="232">
        <v>454.34</v>
      </c>
      <c r="FO90" s="232">
        <v>609.11</v>
      </c>
      <c r="FP90" s="232">
        <v>439.01</v>
      </c>
      <c r="FQ90" s="232">
        <v>429.38</v>
      </c>
      <c r="FR90" s="232">
        <v>440.23</v>
      </c>
      <c r="FS90" s="232">
        <v>431.97</v>
      </c>
      <c r="FT90" s="232">
        <v>447.97</v>
      </c>
      <c r="FU90" s="232">
        <v>470.93</v>
      </c>
      <c r="FV90" s="232">
        <v>429.03</v>
      </c>
      <c r="FW90" s="232">
        <v>468.64</v>
      </c>
      <c r="FX90" s="232">
        <v>426.93</v>
      </c>
      <c r="FY90" s="232">
        <v>495.43</v>
      </c>
      <c r="FZ90" s="232">
        <v>435.22</v>
      </c>
      <c r="GA90" s="232">
        <v>418.99</v>
      </c>
      <c r="GB90" s="232">
        <v>429.21</v>
      </c>
      <c r="GC90" s="232">
        <v>667.25</v>
      </c>
      <c r="GD90" s="232">
        <v>429.14</v>
      </c>
      <c r="GE90" s="231">
        <v>431.55</v>
      </c>
      <c r="GF90" s="232">
        <v>584.37</v>
      </c>
      <c r="GG90" s="232">
        <v>673.9</v>
      </c>
      <c r="GH90" s="232">
        <v>556.55999999999995</v>
      </c>
      <c r="GI90" s="232">
        <v>429.14</v>
      </c>
      <c r="GJ90" s="232">
        <v>493.75</v>
      </c>
      <c r="GK90" s="232">
        <v>452.24</v>
      </c>
      <c r="GL90" s="232">
        <v>437.21</v>
      </c>
      <c r="GM90" s="232">
        <v>454.53</v>
      </c>
      <c r="GN90" s="232">
        <v>447.97</v>
      </c>
      <c r="GO90" s="232">
        <v>409.29</v>
      </c>
      <c r="GP90" s="232">
        <v>417.17</v>
      </c>
      <c r="GQ90" s="232">
        <v>440.5</v>
      </c>
      <c r="GR90" s="232">
        <v>563.91999999999996</v>
      </c>
      <c r="GS90" s="232">
        <v>459.72</v>
      </c>
      <c r="GT90" s="232">
        <v>449.05</v>
      </c>
      <c r="GU90" s="232">
        <v>417.43</v>
      </c>
      <c r="GV90" s="232">
        <v>448.19</v>
      </c>
      <c r="GW90" s="232">
        <v>416.55</v>
      </c>
      <c r="GX90" s="232">
        <v>443.9</v>
      </c>
      <c r="GY90" s="232">
        <v>466.88</v>
      </c>
      <c r="GZ90" s="232">
        <v>538.55999999999995</v>
      </c>
      <c r="HA90" s="232">
        <v>438.43</v>
      </c>
      <c r="HB90" s="232">
        <v>432.55</v>
      </c>
      <c r="HC90" s="232">
        <v>622.89</v>
      </c>
      <c r="HD90" s="232">
        <v>402.54</v>
      </c>
      <c r="HE90" s="232">
        <v>432.07</v>
      </c>
      <c r="HF90" s="232">
        <v>433.35</v>
      </c>
      <c r="HG90" s="232">
        <v>432.39</v>
      </c>
      <c r="HH90" s="232">
        <v>482.53</v>
      </c>
      <c r="HI90" s="232">
        <v>588.78</v>
      </c>
      <c r="HJ90" s="232">
        <v>609.52</v>
      </c>
      <c r="HK90" s="232">
        <v>438.25</v>
      </c>
      <c r="HL90" s="232">
        <v>428.94</v>
      </c>
      <c r="HM90" s="232">
        <v>562.35</v>
      </c>
      <c r="HN90" s="232">
        <v>433.43</v>
      </c>
      <c r="HO90" s="232">
        <v>487.87</v>
      </c>
      <c r="HP90" s="232">
        <v>463</v>
      </c>
      <c r="HQ90" s="232">
        <v>448.13</v>
      </c>
      <c r="HR90" s="232">
        <v>411.42</v>
      </c>
      <c r="HS90" s="232">
        <v>409.74</v>
      </c>
      <c r="HT90" s="232">
        <v>550.14</v>
      </c>
      <c r="HU90" s="232">
        <v>463.56</v>
      </c>
      <c r="HV90" s="232">
        <v>545.72</v>
      </c>
      <c r="HW90" s="232">
        <v>432.09</v>
      </c>
      <c r="HX90" s="232">
        <v>440.54</v>
      </c>
      <c r="HY90" s="232">
        <v>551.67999999999995</v>
      </c>
      <c r="HZ90" s="232">
        <v>585.08000000000004</v>
      </c>
      <c r="IA90" s="232">
        <v>459.75</v>
      </c>
      <c r="IB90" s="232">
        <v>466.37</v>
      </c>
      <c r="IC90" s="232">
        <v>458.09</v>
      </c>
      <c r="ID90" s="232">
        <v>422.67</v>
      </c>
      <c r="IE90" s="232">
        <v>438.81</v>
      </c>
      <c r="IF90" s="232">
        <v>412.67</v>
      </c>
      <c r="IG90" s="232">
        <v>438.82</v>
      </c>
      <c r="IH90" s="232">
        <v>434.41</v>
      </c>
      <c r="II90" s="232">
        <v>449.31</v>
      </c>
      <c r="IJ90" s="232">
        <v>449.94</v>
      </c>
      <c r="IK90" s="232">
        <v>504.31</v>
      </c>
      <c r="IL90" s="232">
        <v>440.93</v>
      </c>
      <c r="IM90" s="232">
        <v>418.93</v>
      </c>
      <c r="IN90" s="232">
        <v>475.19</v>
      </c>
      <c r="IO90" s="232">
        <v>428.23</v>
      </c>
      <c r="IP90" s="232">
        <v>465.29</v>
      </c>
      <c r="IQ90" s="232">
        <v>444.33</v>
      </c>
      <c r="IR90" s="232">
        <v>410.1</v>
      </c>
      <c r="IS90" s="232">
        <v>432.07</v>
      </c>
      <c r="IT90" s="232">
        <v>440.87</v>
      </c>
      <c r="IU90" s="232">
        <v>441.27</v>
      </c>
      <c r="IV90" s="232">
        <v>440.29</v>
      </c>
      <c r="IW90" s="232">
        <v>439.18</v>
      </c>
      <c r="IX90" s="232">
        <v>594.57000000000005</v>
      </c>
      <c r="IY90" s="232">
        <v>451.04</v>
      </c>
      <c r="IZ90" s="232">
        <v>437.58</v>
      </c>
      <c r="JA90" s="232">
        <v>434.78</v>
      </c>
      <c r="JB90" s="232">
        <v>447.86</v>
      </c>
      <c r="JC90" s="232">
        <v>472.9</v>
      </c>
      <c r="JD90" s="232">
        <v>551.39</v>
      </c>
      <c r="JE90" s="232">
        <v>444.58</v>
      </c>
      <c r="JF90" s="232">
        <v>441.91</v>
      </c>
      <c r="JG90" s="232">
        <v>433.02</v>
      </c>
      <c r="JH90" s="232">
        <v>463.45</v>
      </c>
      <c r="JI90" s="232">
        <v>421.43</v>
      </c>
      <c r="JJ90" s="232">
        <v>451.91</v>
      </c>
      <c r="JK90" s="232">
        <v>492.1</v>
      </c>
      <c r="JL90" s="232">
        <v>433.93</v>
      </c>
      <c r="JM90" s="232">
        <v>426.08</v>
      </c>
      <c r="JN90" s="231">
        <v>440.21</v>
      </c>
      <c r="JO90" s="232">
        <v>458.29</v>
      </c>
      <c r="JP90" s="232">
        <v>602.28</v>
      </c>
      <c r="JQ90" s="232">
        <v>437.43</v>
      </c>
      <c r="JR90" s="232">
        <v>579.98</v>
      </c>
      <c r="JS90" s="232">
        <v>436.52</v>
      </c>
      <c r="JT90" s="232">
        <v>434.89</v>
      </c>
      <c r="JU90" s="232">
        <v>450.43</v>
      </c>
      <c r="JV90" s="232">
        <v>431</v>
      </c>
      <c r="JW90" s="232">
        <v>561.79</v>
      </c>
      <c r="JX90" s="232">
        <v>449.73</v>
      </c>
      <c r="JY90" s="232">
        <v>447.1</v>
      </c>
      <c r="JZ90" s="232">
        <v>409.66</v>
      </c>
      <c r="KA90" s="232">
        <v>437.98</v>
      </c>
      <c r="KB90" s="232">
        <v>449.96</v>
      </c>
      <c r="KC90" s="232">
        <v>418.78</v>
      </c>
      <c r="KD90" s="232">
        <v>444.62</v>
      </c>
      <c r="KE90" s="232">
        <v>436</v>
      </c>
      <c r="KF90" s="232">
        <v>530.03</v>
      </c>
      <c r="KG90" s="232">
        <v>563.66999999999996</v>
      </c>
      <c r="KH90" s="232">
        <v>462.11</v>
      </c>
      <c r="KI90" s="232">
        <v>459.92</v>
      </c>
      <c r="KJ90" s="231">
        <v>411.31</v>
      </c>
      <c r="KK90" s="232">
        <v>433.28</v>
      </c>
      <c r="KL90" s="232">
        <v>448.03</v>
      </c>
      <c r="KM90" s="232">
        <v>521.91999999999996</v>
      </c>
      <c r="KN90" s="232">
        <v>600.61</v>
      </c>
      <c r="KO90" s="232">
        <v>412.95</v>
      </c>
      <c r="KP90" s="232">
        <v>408.12</v>
      </c>
      <c r="KQ90" s="232">
        <v>435.43</v>
      </c>
      <c r="KR90" s="232">
        <v>433.67</v>
      </c>
      <c r="KS90" s="232">
        <v>432.15</v>
      </c>
      <c r="KT90" s="232">
        <v>527.55999999999995</v>
      </c>
      <c r="KU90" s="232">
        <v>450.62</v>
      </c>
      <c r="KV90" s="232">
        <v>541.27</v>
      </c>
      <c r="KW90" s="232">
        <v>452.89</v>
      </c>
      <c r="KX90" s="232">
        <v>504.35</v>
      </c>
      <c r="KY90" s="232">
        <v>639.27</v>
      </c>
      <c r="KZ90" s="232">
        <v>649.29</v>
      </c>
    </row>
    <row r="91" spans="1:312">
      <c r="A91" s="232">
        <v>2021</v>
      </c>
      <c r="B91" s="232">
        <v>4</v>
      </c>
      <c r="C91" s="232">
        <v>571.30999999999995</v>
      </c>
      <c r="D91" s="232">
        <v>367.75</v>
      </c>
      <c r="E91" s="232">
        <v>369.66</v>
      </c>
      <c r="F91" s="232">
        <v>382.89</v>
      </c>
      <c r="G91" s="231">
        <v>406.88</v>
      </c>
      <c r="H91" s="232">
        <v>369.25</v>
      </c>
      <c r="I91" s="232">
        <v>529.23</v>
      </c>
      <c r="J91" s="232">
        <v>319.98</v>
      </c>
      <c r="K91" s="232">
        <v>520.35</v>
      </c>
      <c r="L91" s="232">
        <v>396.58</v>
      </c>
      <c r="M91" s="232">
        <v>383.63</v>
      </c>
      <c r="N91" s="232">
        <v>394.79</v>
      </c>
      <c r="O91" s="232">
        <v>376.2</v>
      </c>
      <c r="P91" s="232">
        <v>408.2</v>
      </c>
      <c r="Q91" s="232">
        <v>452.63</v>
      </c>
      <c r="R91" s="232">
        <v>334.48</v>
      </c>
      <c r="S91" s="232">
        <v>458.21</v>
      </c>
      <c r="T91" s="232">
        <v>374.78</v>
      </c>
      <c r="U91" s="232">
        <v>408.59</v>
      </c>
      <c r="V91" s="232">
        <v>372.14</v>
      </c>
      <c r="W91" s="232">
        <v>407.67</v>
      </c>
      <c r="X91" s="232">
        <v>391.03</v>
      </c>
      <c r="Y91" s="232">
        <v>374.84</v>
      </c>
      <c r="Z91" s="232">
        <v>356.97</v>
      </c>
      <c r="AA91" s="232">
        <v>339.43</v>
      </c>
      <c r="AB91" s="232">
        <v>472</v>
      </c>
      <c r="AC91" s="232">
        <v>376.81</v>
      </c>
      <c r="AD91" s="232">
        <v>339.85</v>
      </c>
      <c r="AE91" s="232">
        <v>405.74</v>
      </c>
      <c r="AF91" s="232">
        <v>367.38</v>
      </c>
      <c r="AG91" s="232">
        <v>392.87</v>
      </c>
      <c r="AH91" s="232">
        <v>412.15</v>
      </c>
      <c r="AI91" s="232">
        <v>423.34</v>
      </c>
      <c r="AJ91" s="232">
        <v>478.68</v>
      </c>
      <c r="AK91" s="232">
        <v>380.73</v>
      </c>
      <c r="AL91" s="232">
        <v>425.52</v>
      </c>
      <c r="AM91" s="232">
        <v>402.56</v>
      </c>
      <c r="AN91" s="232">
        <v>381.35</v>
      </c>
      <c r="AO91" s="232">
        <v>380.75</v>
      </c>
      <c r="AP91" s="232">
        <v>373.76</v>
      </c>
      <c r="AQ91" s="232">
        <v>337.27</v>
      </c>
      <c r="AR91" s="232">
        <v>394.07</v>
      </c>
      <c r="AS91" s="232">
        <v>332.68</v>
      </c>
      <c r="AT91" s="232">
        <v>397.25</v>
      </c>
      <c r="AU91" s="232">
        <v>325.58999999999997</v>
      </c>
      <c r="AV91" s="232">
        <v>404.75</v>
      </c>
      <c r="AW91" s="232">
        <v>410.35</v>
      </c>
      <c r="AX91" s="232">
        <v>400.3</v>
      </c>
      <c r="AY91" s="232">
        <v>379.49</v>
      </c>
      <c r="AZ91" s="232">
        <v>381.28</v>
      </c>
      <c r="BA91" s="232">
        <v>372.86</v>
      </c>
      <c r="BB91" s="232">
        <v>381.06</v>
      </c>
      <c r="BC91" s="232">
        <v>477.19</v>
      </c>
      <c r="BD91" s="232">
        <v>372.76</v>
      </c>
      <c r="BE91" s="232">
        <v>473</v>
      </c>
      <c r="BF91" s="232">
        <v>385.49</v>
      </c>
      <c r="BG91" s="232">
        <v>380.01</v>
      </c>
      <c r="BH91" s="231">
        <v>389.82</v>
      </c>
      <c r="BI91" s="231">
        <v>378.76</v>
      </c>
      <c r="BJ91" s="232">
        <v>364.61</v>
      </c>
      <c r="BK91" s="232">
        <v>375.5</v>
      </c>
      <c r="BL91" s="232">
        <v>498.52</v>
      </c>
      <c r="BM91" s="232">
        <v>535.61</v>
      </c>
      <c r="BN91" s="232">
        <v>394.88</v>
      </c>
      <c r="BO91" s="232">
        <v>325.68</v>
      </c>
      <c r="BP91" s="232">
        <v>370.32</v>
      </c>
      <c r="BQ91" s="231">
        <v>395</v>
      </c>
      <c r="BR91" s="232">
        <v>417.94</v>
      </c>
      <c r="BS91" s="232">
        <v>381.07</v>
      </c>
      <c r="BT91" s="232">
        <v>381.93</v>
      </c>
      <c r="BU91" s="232">
        <v>332.02</v>
      </c>
      <c r="BV91" s="232">
        <v>447.28</v>
      </c>
      <c r="BW91" s="232">
        <v>474.89</v>
      </c>
      <c r="BX91" s="232">
        <v>512.62</v>
      </c>
      <c r="BY91" s="232">
        <v>397.47</v>
      </c>
      <c r="BZ91" s="232">
        <v>323.81</v>
      </c>
      <c r="CA91" s="232">
        <v>556.91999999999996</v>
      </c>
      <c r="CB91" s="232">
        <v>367.23</v>
      </c>
      <c r="CC91" s="232">
        <v>344.67</v>
      </c>
      <c r="CD91" s="232">
        <v>383.53</v>
      </c>
      <c r="CE91" s="232">
        <v>384.13</v>
      </c>
      <c r="CF91" s="232">
        <v>403.44</v>
      </c>
      <c r="CG91" s="232">
        <v>381.84</v>
      </c>
      <c r="CH91" s="232">
        <v>373.64</v>
      </c>
      <c r="CI91" s="232">
        <v>395.18</v>
      </c>
      <c r="CJ91" s="232">
        <v>380.73</v>
      </c>
      <c r="CK91" s="232">
        <v>374.58</v>
      </c>
      <c r="CL91" s="232">
        <v>415.21</v>
      </c>
      <c r="CM91" s="232">
        <v>408.79</v>
      </c>
      <c r="CN91" s="232">
        <v>365.14</v>
      </c>
      <c r="CO91" s="232">
        <v>325.57</v>
      </c>
      <c r="CP91" s="232">
        <v>371.08</v>
      </c>
      <c r="CQ91" s="232">
        <v>354.6</v>
      </c>
      <c r="CR91" s="232">
        <v>354.27</v>
      </c>
      <c r="CS91" s="232">
        <v>365.01</v>
      </c>
      <c r="CT91" s="232">
        <v>507.77</v>
      </c>
      <c r="CU91" s="232">
        <v>454.48</v>
      </c>
      <c r="CV91" s="232">
        <v>395.98</v>
      </c>
      <c r="CW91" s="232">
        <v>480.03</v>
      </c>
      <c r="CX91" s="232">
        <v>366.05</v>
      </c>
      <c r="CY91" s="232">
        <v>572.4</v>
      </c>
      <c r="CZ91" s="232">
        <v>372.39</v>
      </c>
      <c r="DA91" s="232">
        <v>351.53</v>
      </c>
      <c r="DB91" s="232">
        <v>400.11</v>
      </c>
      <c r="DC91" s="232">
        <v>347.98</v>
      </c>
      <c r="DD91" s="232">
        <v>371.3</v>
      </c>
      <c r="DE91" s="232">
        <v>378.65</v>
      </c>
      <c r="DF91" s="232">
        <v>381.03</v>
      </c>
      <c r="DG91" s="232">
        <v>368.99</v>
      </c>
      <c r="DH91" s="232">
        <v>555.83000000000004</v>
      </c>
      <c r="DI91" s="232">
        <v>393.32</v>
      </c>
      <c r="DJ91" s="232">
        <v>349.4</v>
      </c>
      <c r="DK91" s="232">
        <v>385.2</v>
      </c>
      <c r="DL91" s="232">
        <v>419.97</v>
      </c>
      <c r="DM91" s="232">
        <v>419.58</v>
      </c>
      <c r="DN91" s="232">
        <v>341.57</v>
      </c>
      <c r="DO91" s="232">
        <v>384.1</v>
      </c>
      <c r="DP91" s="232">
        <v>376.43</v>
      </c>
      <c r="DQ91" s="232">
        <v>334.27</v>
      </c>
      <c r="DR91" s="232">
        <v>330.18</v>
      </c>
      <c r="DS91" s="232">
        <v>369.99</v>
      </c>
      <c r="DT91" s="232">
        <v>342.4</v>
      </c>
      <c r="DU91" s="232">
        <v>527.65</v>
      </c>
      <c r="DV91" s="232">
        <v>325.24</v>
      </c>
      <c r="DW91" s="232">
        <v>373.93</v>
      </c>
      <c r="DX91" s="232">
        <v>345.23</v>
      </c>
      <c r="DY91" s="232">
        <v>322.32</v>
      </c>
      <c r="DZ91" s="232">
        <v>384.56</v>
      </c>
      <c r="EA91" s="232">
        <v>419.82</v>
      </c>
      <c r="EB91" s="232">
        <v>360.03</v>
      </c>
      <c r="EC91" s="232">
        <v>386.39</v>
      </c>
      <c r="ED91" s="232">
        <v>368.56</v>
      </c>
      <c r="EE91" s="232">
        <v>358.68</v>
      </c>
      <c r="EF91" s="232">
        <v>361.16</v>
      </c>
      <c r="EG91" s="232">
        <v>391.37</v>
      </c>
      <c r="EH91" s="232">
        <v>369.61</v>
      </c>
      <c r="EI91" s="232">
        <v>376.65</v>
      </c>
      <c r="EJ91" s="232">
        <v>419.28</v>
      </c>
      <c r="EK91" s="232">
        <v>318.98</v>
      </c>
      <c r="EL91" s="232">
        <v>413.39</v>
      </c>
      <c r="EM91" s="232">
        <v>465.68</v>
      </c>
      <c r="EN91" s="232">
        <v>325.23</v>
      </c>
      <c r="EO91" s="232">
        <v>468.37</v>
      </c>
      <c r="EP91" s="232">
        <v>335.16</v>
      </c>
      <c r="EQ91" s="232">
        <v>389.34</v>
      </c>
      <c r="ER91" s="232">
        <v>320.94</v>
      </c>
      <c r="ES91" s="232">
        <v>448.2</v>
      </c>
      <c r="ET91" s="232">
        <v>505.64</v>
      </c>
      <c r="EU91" s="232">
        <v>367.66</v>
      </c>
      <c r="EV91" s="232">
        <v>367.58</v>
      </c>
      <c r="EW91" s="232">
        <v>360.69</v>
      </c>
      <c r="EX91" s="232">
        <v>376.48</v>
      </c>
      <c r="EY91" s="232">
        <v>409.5</v>
      </c>
      <c r="EZ91" s="232">
        <v>371.82</v>
      </c>
      <c r="FA91" s="231">
        <v>408.37</v>
      </c>
      <c r="FB91" s="232">
        <v>362.23</v>
      </c>
      <c r="FC91" s="232">
        <v>405.62</v>
      </c>
      <c r="FD91" s="232">
        <v>383.62</v>
      </c>
      <c r="FE91" s="232">
        <v>334.3</v>
      </c>
      <c r="FF91" s="232">
        <v>343.68</v>
      </c>
      <c r="FG91" s="232">
        <v>371.11</v>
      </c>
      <c r="FH91" s="232">
        <v>363.74</v>
      </c>
      <c r="FI91" s="232">
        <v>366.19</v>
      </c>
      <c r="FJ91" s="232">
        <v>395.47</v>
      </c>
      <c r="FK91" s="232">
        <v>394.02</v>
      </c>
      <c r="FL91" s="232">
        <v>431.26</v>
      </c>
      <c r="FM91" s="232">
        <v>368.38</v>
      </c>
      <c r="FN91" s="232">
        <v>391.35</v>
      </c>
      <c r="FO91" s="232">
        <v>482.9</v>
      </c>
      <c r="FP91" s="232">
        <v>372.4</v>
      </c>
      <c r="FQ91" s="232">
        <v>373.01</v>
      </c>
      <c r="FR91" s="232">
        <v>379.15</v>
      </c>
      <c r="FS91" s="232">
        <v>367.68</v>
      </c>
      <c r="FT91" s="232">
        <v>379.73</v>
      </c>
      <c r="FU91" s="232">
        <v>411.08</v>
      </c>
      <c r="FV91" s="232">
        <v>349.56</v>
      </c>
      <c r="FW91" s="232">
        <v>407.63</v>
      </c>
      <c r="FX91" s="232">
        <v>360.7</v>
      </c>
      <c r="FY91" s="232">
        <v>417.72</v>
      </c>
      <c r="FZ91" s="232">
        <v>369.01</v>
      </c>
      <c r="GA91" s="232">
        <v>374.03</v>
      </c>
      <c r="GB91" s="232">
        <v>363.68</v>
      </c>
      <c r="GC91" s="232">
        <v>485.79</v>
      </c>
      <c r="GD91" s="232">
        <v>344.75</v>
      </c>
      <c r="GE91" s="231">
        <v>365.09</v>
      </c>
      <c r="GF91" s="232">
        <v>453.57</v>
      </c>
      <c r="GG91" s="232">
        <v>584.20000000000005</v>
      </c>
      <c r="GH91" s="232">
        <v>442.2</v>
      </c>
      <c r="GI91" s="232">
        <v>352.45</v>
      </c>
      <c r="GJ91" s="232">
        <v>421.11</v>
      </c>
      <c r="GK91" s="232">
        <v>396.62</v>
      </c>
      <c r="GL91" s="232">
        <v>371.14</v>
      </c>
      <c r="GM91" s="232">
        <v>392.9</v>
      </c>
      <c r="GN91" s="232">
        <v>382.03</v>
      </c>
      <c r="GO91" s="232">
        <v>351.14</v>
      </c>
      <c r="GP91" s="232">
        <v>349.28</v>
      </c>
      <c r="GQ91" s="232">
        <v>375.27</v>
      </c>
      <c r="GR91" s="232">
        <v>442.37</v>
      </c>
      <c r="GS91" s="232">
        <v>396.61</v>
      </c>
      <c r="GT91" s="232">
        <v>374.05</v>
      </c>
      <c r="GU91" s="232">
        <v>346.2</v>
      </c>
      <c r="GV91" s="232">
        <v>397.68</v>
      </c>
      <c r="GW91" s="232">
        <v>328.3</v>
      </c>
      <c r="GX91" s="232">
        <v>387.6</v>
      </c>
      <c r="GY91" s="232">
        <v>404.73</v>
      </c>
      <c r="GZ91" s="232">
        <v>438.74</v>
      </c>
      <c r="HA91" s="232">
        <v>369.98</v>
      </c>
      <c r="HB91" s="232">
        <v>362.05</v>
      </c>
      <c r="HC91" s="232">
        <v>500.86</v>
      </c>
      <c r="HD91" s="232">
        <v>328.45</v>
      </c>
      <c r="HE91" s="232">
        <v>346.45</v>
      </c>
      <c r="HF91" s="232">
        <v>363.99</v>
      </c>
      <c r="HG91" s="232">
        <v>361.13</v>
      </c>
      <c r="HH91" s="232">
        <v>402.1</v>
      </c>
      <c r="HI91" s="232">
        <v>546.42999999999995</v>
      </c>
      <c r="HJ91" s="232">
        <v>497.84</v>
      </c>
      <c r="HK91" s="232">
        <v>381.16</v>
      </c>
      <c r="HL91" s="232">
        <v>340.56</v>
      </c>
      <c r="HM91" s="232">
        <v>479.86</v>
      </c>
      <c r="HN91" s="232">
        <v>362.84</v>
      </c>
      <c r="HO91" s="232">
        <v>403.89</v>
      </c>
      <c r="HP91" s="232">
        <v>398.5</v>
      </c>
      <c r="HQ91" s="232">
        <v>389.25</v>
      </c>
      <c r="HR91" s="232">
        <v>336.28</v>
      </c>
      <c r="HS91" s="232">
        <v>338.61</v>
      </c>
      <c r="HT91" s="232">
        <v>473.13</v>
      </c>
      <c r="HU91" s="232">
        <v>392.93</v>
      </c>
      <c r="HV91" s="232">
        <v>476.66</v>
      </c>
      <c r="HW91" s="232">
        <v>363.53</v>
      </c>
      <c r="HX91" s="232">
        <v>373.2</v>
      </c>
      <c r="HY91" s="232">
        <v>487.31</v>
      </c>
      <c r="HZ91" s="232">
        <v>517.04999999999995</v>
      </c>
      <c r="IA91" s="232">
        <v>400.48</v>
      </c>
      <c r="IB91" s="232">
        <v>403.69</v>
      </c>
      <c r="IC91" s="232">
        <v>393.16</v>
      </c>
      <c r="ID91" s="232">
        <v>370.36</v>
      </c>
      <c r="IE91" s="232">
        <v>375.23</v>
      </c>
      <c r="IF91" s="232">
        <v>340.68</v>
      </c>
      <c r="IG91" s="232">
        <v>353.05</v>
      </c>
      <c r="IH91" s="232">
        <v>381.42</v>
      </c>
      <c r="II91" s="232">
        <v>394.62</v>
      </c>
      <c r="IJ91" s="232">
        <v>396.13</v>
      </c>
      <c r="IK91" s="232">
        <v>412</v>
      </c>
      <c r="IL91" s="232">
        <v>374.48</v>
      </c>
      <c r="IM91" s="232">
        <v>353.86</v>
      </c>
      <c r="IN91" s="232">
        <v>407.92</v>
      </c>
      <c r="IO91" s="232">
        <v>366.87</v>
      </c>
      <c r="IP91" s="232">
        <v>397.43</v>
      </c>
      <c r="IQ91" s="232">
        <v>390.19</v>
      </c>
      <c r="IR91" s="232">
        <v>334.77</v>
      </c>
      <c r="IS91" s="232">
        <v>363.55</v>
      </c>
      <c r="IT91" s="232">
        <v>373.57</v>
      </c>
      <c r="IU91" s="232">
        <v>376.89</v>
      </c>
      <c r="IV91" s="232">
        <v>374.36</v>
      </c>
      <c r="IW91" s="232">
        <v>372.86</v>
      </c>
      <c r="IX91" s="232">
        <v>543.32000000000005</v>
      </c>
      <c r="IY91" s="232">
        <v>396.65</v>
      </c>
      <c r="IZ91" s="232">
        <v>375.88</v>
      </c>
      <c r="JA91" s="232">
        <v>353</v>
      </c>
      <c r="JB91" s="232">
        <v>367.68</v>
      </c>
      <c r="JC91" s="232">
        <v>404.14</v>
      </c>
      <c r="JD91" s="232">
        <v>435.7</v>
      </c>
      <c r="JE91" s="232">
        <v>378.42</v>
      </c>
      <c r="JF91" s="232">
        <v>380.55</v>
      </c>
      <c r="JG91" s="232">
        <v>372.74</v>
      </c>
      <c r="JH91" s="232">
        <v>398.85</v>
      </c>
      <c r="JI91" s="232">
        <v>370.15</v>
      </c>
      <c r="JJ91" s="232">
        <v>393.28</v>
      </c>
      <c r="JK91" s="232">
        <v>433.31</v>
      </c>
      <c r="JL91" s="232">
        <v>369.39</v>
      </c>
      <c r="JM91" s="232">
        <v>331.03</v>
      </c>
      <c r="JN91" s="231">
        <v>375.25</v>
      </c>
      <c r="JO91" s="232">
        <v>399.94</v>
      </c>
      <c r="JP91" s="232">
        <v>493</v>
      </c>
      <c r="JQ91" s="232">
        <v>385.48</v>
      </c>
      <c r="JR91" s="232">
        <v>457.01</v>
      </c>
      <c r="JS91" s="232">
        <v>375.85</v>
      </c>
      <c r="JT91" s="232">
        <v>371.15</v>
      </c>
      <c r="JU91" s="232">
        <v>381.01</v>
      </c>
      <c r="JV91" s="232">
        <v>363.53</v>
      </c>
      <c r="JW91" s="232">
        <v>448.96</v>
      </c>
      <c r="JX91" s="232">
        <v>382.06</v>
      </c>
      <c r="JY91" s="232">
        <v>383.68</v>
      </c>
      <c r="JZ91" s="232">
        <v>361.96</v>
      </c>
      <c r="KA91" s="232">
        <v>376.63</v>
      </c>
      <c r="KB91" s="232">
        <v>379.96</v>
      </c>
      <c r="KC91" s="232">
        <v>345.67</v>
      </c>
      <c r="KD91" s="232">
        <v>381.41</v>
      </c>
      <c r="KE91" s="232">
        <v>368.48</v>
      </c>
      <c r="KF91" s="232">
        <v>446.07</v>
      </c>
      <c r="KG91" s="232">
        <v>509.99</v>
      </c>
      <c r="KH91" s="232">
        <v>396.24</v>
      </c>
      <c r="KI91" s="232">
        <v>400.25</v>
      </c>
      <c r="KJ91" s="231">
        <v>335.23</v>
      </c>
      <c r="KK91" s="232">
        <v>385.52</v>
      </c>
      <c r="KL91" s="232">
        <v>383.65</v>
      </c>
      <c r="KM91" s="232">
        <v>447.06</v>
      </c>
      <c r="KN91" s="232">
        <v>461.26</v>
      </c>
      <c r="KO91" s="232">
        <v>334.67</v>
      </c>
      <c r="KP91" s="232">
        <v>319.43</v>
      </c>
      <c r="KQ91" s="232">
        <v>383.51</v>
      </c>
      <c r="KR91" s="232">
        <v>366.53</v>
      </c>
      <c r="KS91" s="232">
        <v>364.88</v>
      </c>
      <c r="KT91" s="232">
        <v>425.88</v>
      </c>
      <c r="KU91" s="232">
        <v>399.68</v>
      </c>
      <c r="KV91" s="232">
        <v>471.69</v>
      </c>
      <c r="KW91" s="232">
        <v>401.33</v>
      </c>
      <c r="KX91" s="232">
        <v>433</v>
      </c>
      <c r="KY91" s="232">
        <v>461.83</v>
      </c>
      <c r="KZ91" s="232">
        <v>460.69</v>
      </c>
    </row>
    <row r="92" spans="1:312">
      <c r="A92" s="232">
        <v>2021</v>
      </c>
      <c r="B92" s="232">
        <v>5</v>
      </c>
      <c r="C92" s="232">
        <v>474.11</v>
      </c>
      <c r="D92" s="232">
        <v>212.02</v>
      </c>
      <c r="E92" s="232">
        <v>215.06</v>
      </c>
      <c r="F92" s="232">
        <v>215.07</v>
      </c>
      <c r="G92" s="231">
        <v>226.37</v>
      </c>
      <c r="H92" s="232">
        <v>206.17</v>
      </c>
      <c r="I92" s="232">
        <v>405.56</v>
      </c>
      <c r="J92" s="232">
        <v>179.6</v>
      </c>
      <c r="K92" s="232">
        <v>387.91</v>
      </c>
      <c r="L92" s="232">
        <v>230.61</v>
      </c>
      <c r="M92" s="232">
        <v>217.23</v>
      </c>
      <c r="N92" s="232">
        <v>240.66</v>
      </c>
      <c r="O92" s="232">
        <v>220.2</v>
      </c>
      <c r="P92" s="232">
        <v>283.64999999999998</v>
      </c>
      <c r="Q92" s="232">
        <v>305.49</v>
      </c>
      <c r="R92" s="232">
        <v>197.54</v>
      </c>
      <c r="S92" s="232">
        <v>318.67</v>
      </c>
      <c r="T92" s="232">
        <v>222.32</v>
      </c>
      <c r="U92" s="232">
        <v>263.07</v>
      </c>
      <c r="V92" s="232">
        <v>220.03</v>
      </c>
      <c r="W92" s="232">
        <v>251.47</v>
      </c>
      <c r="X92" s="232">
        <v>228.79</v>
      </c>
      <c r="Y92" s="232">
        <v>216.53</v>
      </c>
      <c r="Z92" s="232">
        <v>210.17</v>
      </c>
      <c r="AA92" s="232">
        <v>209.31</v>
      </c>
      <c r="AB92" s="232">
        <v>298.01</v>
      </c>
      <c r="AC92" s="232">
        <v>218.95</v>
      </c>
      <c r="AD92" s="232">
        <v>203.4</v>
      </c>
      <c r="AE92" s="232">
        <v>239.34</v>
      </c>
      <c r="AF92" s="232">
        <v>212.82</v>
      </c>
      <c r="AG92" s="232">
        <v>224.1</v>
      </c>
      <c r="AH92" s="232">
        <v>267.5</v>
      </c>
      <c r="AI92" s="232">
        <v>258.99</v>
      </c>
      <c r="AJ92" s="232">
        <v>315.81</v>
      </c>
      <c r="AK92" s="232">
        <v>227.24</v>
      </c>
      <c r="AL92" s="232">
        <v>269.76</v>
      </c>
      <c r="AM92" s="232">
        <v>225.93</v>
      </c>
      <c r="AN92" s="232">
        <v>216.07</v>
      </c>
      <c r="AO92" s="232">
        <v>225.32</v>
      </c>
      <c r="AP92" s="232">
        <v>210.89</v>
      </c>
      <c r="AQ92" s="232">
        <v>189.95</v>
      </c>
      <c r="AR92" s="232">
        <v>239.93</v>
      </c>
      <c r="AS92" s="232">
        <v>201.95</v>
      </c>
      <c r="AT92" s="232">
        <v>223.14</v>
      </c>
      <c r="AU92" s="232">
        <v>208.78</v>
      </c>
      <c r="AV92" s="232">
        <v>244.78</v>
      </c>
      <c r="AW92" s="232">
        <v>238.67</v>
      </c>
      <c r="AX92" s="232">
        <v>236.85</v>
      </c>
      <c r="AY92" s="232">
        <v>207.76</v>
      </c>
      <c r="AZ92" s="232">
        <v>219.5</v>
      </c>
      <c r="BA92" s="232">
        <v>212.42</v>
      </c>
      <c r="BB92" s="232">
        <v>214.33</v>
      </c>
      <c r="BC92" s="232">
        <v>321.68</v>
      </c>
      <c r="BD92" s="232">
        <v>222.53</v>
      </c>
      <c r="BE92" s="232">
        <v>319.31</v>
      </c>
      <c r="BF92" s="232">
        <v>222.52</v>
      </c>
      <c r="BG92" s="232">
        <v>227.91</v>
      </c>
      <c r="BH92" s="231">
        <v>222.95</v>
      </c>
      <c r="BI92" s="231">
        <v>223.16</v>
      </c>
      <c r="BJ92" s="232">
        <v>208.67</v>
      </c>
      <c r="BK92" s="232">
        <v>230.35</v>
      </c>
      <c r="BL92" s="232">
        <v>337.82</v>
      </c>
      <c r="BM92" s="232">
        <v>421.55</v>
      </c>
      <c r="BN92" s="232">
        <v>260.23</v>
      </c>
      <c r="BO92" s="232">
        <v>199.83</v>
      </c>
      <c r="BP92" s="232">
        <v>203.88</v>
      </c>
      <c r="BQ92" s="231">
        <v>222</v>
      </c>
      <c r="BR92" s="232">
        <v>241.35</v>
      </c>
      <c r="BS92" s="232">
        <v>214.97</v>
      </c>
      <c r="BT92" s="232">
        <v>221.14</v>
      </c>
      <c r="BU92" s="232">
        <v>194.53</v>
      </c>
      <c r="BV92" s="232">
        <v>273.83</v>
      </c>
      <c r="BW92" s="232">
        <v>337.28</v>
      </c>
      <c r="BX92" s="232">
        <v>345.3</v>
      </c>
      <c r="BY92" s="232">
        <v>244.25</v>
      </c>
      <c r="BZ92" s="232">
        <v>194.08</v>
      </c>
      <c r="CA92" s="232">
        <v>410.64</v>
      </c>
      <c r="CB92" s="232">
        <v>219.4</v>
      </c>
      <c r="CC92" s="232">
        <v>213.38</v>
      </c>
      <c r="CD92" s="232">
        <v>214.22</v>
      </c>
      <c r="CE92" s="232">
        <v>234.63</v>
      </c>
      <c r="CF92" s="232">
        <v>256.76</v>
      </c>
      <c r="CG92" s="232">
        <v>214.16</v>
      </c>
      <c r="CH92" s="232">
        <v>223.25</v>
      </c>
      <c r="CI92" s="232">
        <v>282.8</v>
      </c>
      <c r="CJ92" s="232">
        <v>215.05</v>
      </c>
      <c r="CK92" s="232">
        <v>217.85</v>
      </c>
      <c r="CL92" s="232">
        <v>244.41</v>
      </c>
      <c r="CM92" s="232">
        <v>304.67</v>
      </c>
      <c r="CN92" s="232">
        <v>213.1</v>
      </c>
      <c r="CO92" s="232">
        <v>201.51</v>
      </c>
      <c r="CP92" s="232">
        <v>208.62</v>
      </c>
      <c r="CQ92" s="232">
        <v>202.52</v>
      </c>
      <c r="CR92" s="232">
        <v>201.54</v>
      </c>
      <c r="CS92" s="232">
        <v>209.65</v>
      </c>
      <c r="CT92" s="232">
        <v>387.28</v>
      </c>
      <c r="CU92" s="232">
        <v>279.62</v>
      </c>
      <c r="CV92" s="232">
        <v>215.91</v>
      </c>
      <c r="CW92" s="232">
        <v>344.69</v>
      </c>
      <c r="CX92" s="232">
        <v>215.65</v>
      </c>
      <c r="CY92" s="232">
        <v>455.72</v>
      </c>
      <c r="CZ92" s="232">
        <v>230.78</v>
      </c>
      <c r="DA92" s="232">
        <v>219.86</v>
      </c>
      <c r="DB92" s="232">
        <v>232.02</v>
      </c>
      <c r="DC92" s="232">
        <v>206.03</v>
      </c>
      <c r="DD92" s="232">
        <v>223.73</v>
      </c>
      <c r="DE92" s="232">
        <v>213.51</v>
      </c>
      <c r="DF92" s="232">
        <v>216.97</v>
      </c>
      <c r="DG92" s="232">
        <v>218.03</v>
      </c>
      <c r="DH92" s="232">
        <v>450.14</v>
      </c>
      <c r="DI92" s="232">
        <v>219.37</v>
      </c>
      <c r="DJ92" s="232">
        <v>202.2</v>
      </c>
      <c r="DK92" s="232">
        <v>223.59</v>
      </c>
      <c r="DL92" s="232">
        <v>250.1</v>
      </c>
      <c r="DM92" s="232">
        <v>280.72000000000003</v>
      </c>
      <c r="DN92" s="232">
        <v>203.46</v>
      </c>
      <c r="DO92" s="232">
        <v>226.32</v>
      </c>
      <c r="DP92" s="232">
        <v>213.07</v>
      </c>
      <c r="DQ92" s="232">
        <v>207.18</v>
      </c>
      <c r="DR92" s="232">
        <v>218.66</v>
      </c>
      <c r="DS92" s="232">
        <v>208.45</v>
      </c>
      <c r="DT92" s="232">
        <v>208.94</v>
      </c>
      <c r="DU92" s="232">
        <v>421.98</v>
      </c>
      <c r="DV92" s="232">
        <v>183.57</v>
      </c>
      <c r="DW92" s="232">
        <v>213.13</v>
      </c>
      <c r="DX92" s="232">
        <v>202.6</v>
      </c>
      <c r="DY92" s="232">
        <v>191.02</v>
      </c>
      <c r="DZ92" s="232">
        <v>216.07</v>
      </c>
      <c r="EA92" s="232">
        <v>255.3</v>
      </c>
      <c r="EB92" s="232">
        <v>215.53</v>
      </c>
      <c r="EC92" s="232">
        <v>218.7</v>
      </c>
      <c r="ED92" s="232">
        <v>216.58</v>
      </c>
      <c r="EE92" s="232">
        <v>200.13</v>
      </c>
      <c r="EF92" s="232">
        <v>213.53</v>
      </c>
      <c r="EG92" s="232">
        <v>227.76</v>
      </c>
      <c r="EH92" s="232">
        <v>197.82</v>
      </c>
      <c r="EI92" s="232">
        <v>215.25</v>
      </c>
      <c r="EJ92" s="232">
        <v>262.48</v>
      </c>
      <c r="EK92" s="232">
        <v>179</v>
      </c>
      <c r="EL92" s="232">
        <v>250.28</v>
      </c>
      <c r="EM92" s="232">
        <v>334.5</v>
      </c>
      <c r="EN92" s="232">
        <v>180.46</v>
      </c>
      <c r="EO92" s="232">
        <v>310.11</v>
      </c>
      <c r="EP92" s="232">
        <v>214.36</v>
      </c>
      <c r="EQ92" s="232">
        <v>211.88</v>
      </c>
      <c r="ER92" s="232">
        <v>183.45</v>
      </c>
      <c r="ES92" s="232">
        <v>277.58</v>
      </c>
      <c r="ET92" s="232">
        <v>361.34</v>
      </c>
      <c r="EU92" s="232">
        <v>206.95</v>
      </c>
      <c r="EV92" s="232">
        <v>215.14</v>
      </c>
      <c r="EW92" s="232">
        <v>223.49</v>
      </c>
      <c r="EX92" s="232">
        <v>203.89</v>
      </c>
      <c r="EY92" s="232">
        <v>246.82</v>
      </c>
      <c r="EZ92" s="232">
        <v>210.85</v>
      </c>
      <c r="FA92" s="231">
        <v>227.5</v>
      </c>
      <c r="FB92" s="232">
        <v>217.95</v>
      </c>
      <c r="FC92" s="232">
        <v>234.29</v>
      </c>
      <c r="FD92" s="232">
        <v>220.2</v>
      </c>
      <c r="FE92" s="232">
        <v>204.26</v>
      </c>
      <c r="FF92" s="232">
        <v>209.18</v>
      </c>
      <c r="FG92" s="232">
        <v>213.65</v>
      </c>
      <c r="FH92" s="232">
        <v>219.53</v>
      </c>
      <c r="FI92" s="232">
        <v>215.75</v>
      </c>
      <c r="FJ92" s="232">
        <v>232.45</v>
      </c>
      <c r="FK92" s="232">
        <v>240.46</v>
      </c>
      <c r="FL92" s="232">
        <v>306.10000000000002</v>
      </c>
      <c r="FM92" s="232">
        <v>209.39</v>
      </c>
      <c r="FN92" s="232">
        <v>240.79</v>
      </c>
      <c r="FO92" s="232">
        <v>337.53</v>
      </c>
      <c r="FP92" s="232">
        <v>211.23</v>
      </c>
      <c r="FQ92" s="232">
        <v>212.41</v>
      </c>
      <c r="FR92" s="232">
        <v>224.43</v>
      </c>
      <c r="FS92" s="232">
        <v>225.41</v>
      </c>
      <c r="FT92" s="232">
        <v>254.07</v>
      </c>
      <c r="FU92" s="232">
        <v>230.91</v>
      </c>
      <c r="FV92" s="232">
        <v>210.88</v>
      </c>
      <c r="FW92" s="232">
        <v>269.06</v>
      </c>
      <c r="FX92" s="232">
        <v>217</v>
      </c>
      <c r="FY92" s="232">
        <v>254.59</v>
      </c>
      <c r="FZ92" s="232">
        <v>215.73</v>
      </c>
      <c r="GA92" s="232">
        <v>220.26</v>
      </c>
      <c r="GB92" s="232">
        <v>237.11</v>
      </c>
      <c r="GC92" s="232">
        <v>386.42</v>
      </c>
      <c r="GD92" s="232">
        <v>208.1</v>
      </c>
      <c r="GE92" s="231">
        <v>210.04</v>
      </c>
      <c r="GF92" s="232">
        <v>324.95</v>
      </c>
      <c r="GG92" s="232">
        <v>467.28</v>
      </c>
      <c r="GH92" s="232">
        <v>317.8</v>
      </c>
      <c r="GI92" s="232">
        <v>213.41</v>
      </c>
      <c r="GJ92" s="232">
        <v>257.55</v>
      </c>
      <c r="GK92" s="232">
        <v>239.8</v>
      </c>
      <c r="GL92" s="232">
        <v>217.23</v>
      </c>
      <c r="GM92" s="232">
        <v>246.85</v>
      </c>
      <c r="GN92" s="232">
        <v>222.49</v>
      </c>
      <c r="GO92" s="232">
        <v>225.24</v>
      </c>
      <c r="GP92" s="232">
        <v>201.55</v>
      </c>
      <c r="GQ92" s="232">
        <v>205.16</v>
      </c>
      <c r="GR92" s="232">
        <v>318.35000000000002</v>
      </c>
      <c r="GS92" s="232">
        <v>238.44</v>
      </c>
      <c r="GT92" s="232">
        <v>240.88</v>
      </c>
      <c r="GU92" s="232">
        <v>203.23</v>
      </c>
      <c r="GV92" s="232">
        <v>268.57</v>
      </c>
      <c r="GW92" s="232">
        <v>215.51</v>
      </c>
      <c r="GX92" s="232">
        <v>213.81</v>
      </c>
      <c r="GY92" s="232">
        <v>246.17</v>
      </c>
      <c r="GZ92" s="232">
        <v>272.70999999999998</v>
      </c>
      <c r="HA92" s="232">
        <v>213.29</v>
      </c>
      <c r="HB92" s="232">
        <v>208.05</v>
      </c>
      <c r="HC92" s="232">
        <v>364.2</v>
      </c>
      <c r="HD92" s="232">
        <v>182.96</v>
      </c>
      <c r="HE92" s="232">
        <v>213.13</v>
      </c>
      <c r="HF92" s="232">
        <v>211.26</v>
      </c>
      <c r="HG92" s="232">
        <v>206.96</v>
      </c>
      <c r="HH92" s="232">
        <v>230.45</v>
      </c>
      <c r="HI92" s="232">
        <v>386.64</v>
      </c>
      <c r="HJ92" s="232">
        <v>354.54</v>
      </c>
      <c r="HK92" s="232">
        <v>219.28</v>
      </c>
      <c r="HL92" s="232">
        <v>206.17</v>
      </c>
      <c r="HM92" s="232">
        <v>315.85000000000002</v>
      </c>
      <c r="HN92" s="232">
        <v>208.26</v>
      </c>
      <c r="HO92" s="232">
        <v>282.58</v>
      </c>
      <c r="HP92" s="232">
        <v>235.64</v>
      </c>
      <c r="HQ92" s="232">
        <v>228.97</v>
      </c>
      <c r="HR92" s="232">
        <v>195.41</v>
      </c>
      <c r="HS92" s="232">
        <v>192.33</v>
      </c>
      <c r="HT92" s="232">
        <v>302.25</v>
      </c>
      <c r="HU92" s="232">
        <v>228.79</v>
      </c>
      <c r="HV92" s="232">
        <v>313.99</v>
      </c>
      <c r="HW92" s="232">
        <v>212.18</v>
      </c>
      <c r="HX92" s="232">
        <v>223.01</v>
      </c>
      <c r="HY92" s="232">
        <v>320.62</v>
      </c>
      <c r="HZ92" s="232">
        <v>333.65</v>
      </c>
      <c r="IA92" s="232">
        <v>248.32</v>
      </c>
      <c r="IB92" s="232">
        <v>229.42</v>
      </c>
      <c r="IC92" s="232">
        <v>285.88</v>
      </c>
      <c r="ID92" s="232">
        <v>210.97</v>
      </c>
      <c r="IE92" s="232">
        <v>221.9</v>
      </c>
      <c r="IF92" s="232">
        <v>215.48</v>
      </c>
      <c r="IG92" s="232">
        <v>215.45</v>
      </c>
      <c r="IH92" s="232">
        <v>211.44</v>
      </c>
      <c r="II92" s="232">
        <v>217.44</v>
      </c>
      <c r="IJ92" s="232">
        <v>237.58</v>
      </c>
      <c r="IK92" s="232">
        <v>280.93</v>
      </c>
      <c r="IL92" s="232">
        <v>213.31</v>
      </c>
      <c r="IM92" s="232">
        <v>209.56</v>
      </c>
      <c r="IN92" s="232">
        <v>235.8</v>
      </c>
      <c r="IO92" s="232">
        <v>217.22</v>
      </c>
      <c r="IP92" s="232">
        <v>227.47</v>
      </c>
      <c r="IQ92" s="232">
        <v>212.64</v>
      </c>
      <c r="IR92" s="232">
        <v>200.64</v>
      </c>
      <c r="IS92" s="232">
        <v>211.31</v>
      </c>
      <c r="IT92" s="232">
        <v>238.45</v>
      </c>
      <c r="IU92" s="232">
        <v>225.65</v>
      </c>
      <c r="IV92" s="232">
        <v>229.21</v>
      </c>
      <c r="IW92" s="232">
        <v>216.93</v>
      </c>
      <c r="IX92" s="232">
        <v>372.89</v>
      </c>
      <c r="IY92" s="232">
        <v>235.28</v>
      </c>
      <c r="IZ92" s="232">
        <v>206.63</v>
      </c>
      <c r="JA92" s="232">
        <v>215.15</v>
      </c>
      <c r="JB92" s="232">
        <v>221.11</v>
      </c>
      <c r="JC92" s="232">
        <v>232.19</v>
      </c>
      <c r="JD92" s="232">
        <v>309.42</v>
      </c>
      <c r="JE92" s="232">
        <v>220.21</v>
      </c>
      <c r="JF92" s="232">
        <v>218.87</v>
      </c>
      <c r="JG92" s="232">
        <v>220.14</v>
      </c>
      <c r="JH92" s="232">
        <v>223.36</v>
      </c>
      <c r="JI92" s="232">
        <v>218.89</v>
      </c>
      <c r="JJ92" s="232">
        <v>233.54</v>
      </c>
      <c r="JK92" s="232">
        <v>261.24</v>
      </c>
      <c r="JL92" s="232">
        <v>205.77</v>
      </c>
      <c r="JM92" s="232">
        <v>206.53</v>
      </c>
      <c r="JN92" s="231">
        <v>225.99</v>
      </c>
      <c r="JO92" s="232">
        <v>222.03</v>
      </c>
      <c r="JP92" s="232">
        <v>335.58</v>
      </c>
      <c r="JQ92" s="232">
        <v>216.78</v>
      </c>
      <c r="JR92" s="232">
        <v>306.98</v>
      </c>
      <c r="JS92" s="232">
        <v>212.01</v>
      </c>
      <c r="JT92" s="232">
        <v>216.78</v>
      </c>
      <c r="JU92" s="232">
        <v>217.42</v>
      </c>
      <c r="JV92" s="232">
        <v>212.68</v>
      </c>
      <c r="JW92" s="232">
        <v>305.13</v>
      </c>
      <c r="JX92" s="232">
        <v>215.66</v>
      </c>
      <c r="JY92" s="232">
        <v>241.6</v>
      </c>
      <c r="JZ92" s="232">
        <v>219.57</v>
      </c>
      <c r="KA92" s="232">
        <v>218.6</v>
      </c>
      <c r="KB92" s="232">
        <v>212.8</v>
      </c>
      <c r="KC92" s="232">
        <v>210.45</v>
      </c>
      <c r="KD92" s="232">
        <v>228.64</v>
      </c>
      <c r="KE92" s="232">
        <v>225.54</v>
      </c>
      <c r="KF92" s="232">
        <v>269.37</v>
      </c>
      <c r="KG92" s="232">
        <v>353.15</v>
      </c>
      <c r="KH92" s="232">
        <v>235.9</v>
      </c>
      <c r="KI92" s="232">
        <v>224.61</v>
      </c>
      <c r="KJ92" s="231">
        <v>197.81</v>
      </c>
      <c r="KK92" s="232">
        <v>215.35</v>
      </c>
      <c r="KL92" s="232">
        <v>219.34</v>
      </c>
      <c r="KM92" s="232">
        <v>279.88</v>
      </c>
      <c r="KN92" s="232">
        <v>323.86</v>
      </c>
      <c r="KO92" s="232">
        <v>200.23</v>
      </c>
      <c r="KP92" s="232">
        <v>208.7</v>
      </c>
      <c r="KQ92" s="232">
        <v>221.6</v>
      </c>
      <c r="KR92" s="232">
        <v>208.88</v>
      </c>
      <c r="KS92" s="232">
        <v>211.33</v>
      </c>
      <c r="KT92" s="232">
        <v>301.92</v>
      </c>
      <c r="KU92" s="232">
        <v>224.27</v>
      </c>
      <c r="KV92" s="232">
        <v>307.33</v>
      </c>
      <c r="KW92" s="232">
        <v>247.78</v>
      </c>
      <c r="KX92" s="232">
        <v>257.25</v>
      </c>
      <c r="KY92" s="232">
        <v>341.86</v>
      </c>
      <c r="KZ92" s="232">
        <v>345.15</v>
      </c>
    </row>
    <row r="93" spans="1:312">
      <c r="A93" s="232">
        <v>2021</v>
      </c>
      <c r="B93" s="232">
        <v>6</v>
      </c>
      <c r="C93" s="233">
        <v>226.32</v>
      </c>
      <c r="D93" s="233">
        <v>7.55</v>
      </c>
      <c r="E93" s="233">
        <v>26.48</v>
      </c>
      <c r="F93" s="233">
        <v>20.73</v>
      </c>
      <c r="G93" s="231">
        <v>26.76</v>
      </c>
      <c r="H93" s="233">
        <v>11.22</v>
      </c>
      <c r="I93" s="233">
        <v>128.91999999999999</v>
      </c>
      <c r="J93" s="233">
        <v>9.33</v>
      </c>
      <c r="K93" s="233">
        <v>105.59</v>
      </c>
      <c r="L93" s="233">
        <v>21.28</v>
      </c>
      <c r="M93" s="233">
        <v>20.010000000000002</v>
      </c>
      <c r="N93" s="233">
        <v>19.899999999999999</v>
      </c>
      <c r="O93" s="233">
        <v>22.27</v>
      </c>
      <c r="P93" s="233">
        <v>48.51</v>
      </c>
      <c r="Q93" s="233">
        <v>70.86</v>
      </c>
      <c r="R93" s="233">
        <v>18.989999999999998</v>
      </c>
      <c r="S93" s="233">
        <v>56.68</v>
      </c>
      <c r="T93" s="233">
        <v>33.56</v>
      </c>
      <c r="U93" s="233">
        <v>42.98</v>
      </c>
      <c r="V93" s="233">
        <v>15.13</v>
      </c>
      <c r="W93" s="233">
        <v>30.19</v>
      </c>
      <c r="X93" s="233">
        <v>36.340000000000003</v>
      </c>
      <c r="Y93" s="233">
        <v>7.87</v>
      </c>
      <c r="Z93" s="233">
        <v>17.13</v>
      </c>
      <c r="AA93" s="233">
        <v>13.11</v>
      </c>
      <c r="AB93" s="233">
        <v>84.53</v>
      </c>
      <c r="AC93" s="233">
        <v>8.9600000000000009</v>
      </c>
      <c r="AD93" s="233">
        <v>21.68</v>
      </c>
      <c r="AE93" s="233">
        <v>27.55</v>
      </c>
      <c r="AF93" s="233">
        <v>8.48</v>
      </c>
      <c r="AG93" s="233">
        <v>24.93</v>
      </c>
      <c r="AH93" s="233">
        <v>43.16</v>
      </c>
      <c r="AI93" s="233">
        <v>37.9</v>
      </c>
      <c r="AJ93" s="233">
        <v>89.97</v>
      </c>
      <c r="AK93" s="233">
        <v>30.87</v>
      </c>
      <c r="AL93" s="233">
        <v>49.67</v>
      </c>
      <c r="AM93" s="233">
        <v>24.86</v>
      </c>
      <c r="AN93" s="233">
        <v>17.28</v>
      </c>
      <c r="AO93" s="233">
        <v>14.07</v>
      </c>
      <c r="AP93" s="233">
        <v>11.72</v>
      </c>
      <c r="AQ93" s="233">
        <v>15.92</v>
      </c>
      <c r="AR93" s="233">
        <v>20.399999999999999</v>
      </c>
      <c r="AS93" s="233">
        <v>27.13</v>
      </c>
      <c r="AT93" s="233">
        <v>34.28</v>
      </c>
      <c r="AU93" s="233">
        <v>20.010000000000002</v>
      </c>
      <c r="AV93" s="233">
        <v>26.2</v>
      </c>
      <c r="AW93" s="233">
        <v>31.49</v>
      </c>
      <c r="AX93" s="233">
        <v>22.58</v>
      </c>
      <c r="AY93" s="233">
        <v>14.05</v>
      </c>
      <c r="AZ93" s="233">
        <v>20.76</v>
      </c>
      <c r="BA93" s="233">
        <v>11.96</v>
      </c>
      <c r="BB93" s="233">
        <v>18.329999999999998</v>
      </c>
      <c r="BC93" s="233">
        <v>86.84</v>
      </c>
      <c r="BD93" s="233">
        <v>33.22</v>
      </c>
      <c r="BE93" s="233">
        <v>101.6</v>
      </c>
      <c r="BF93" s="233">
        <v>28.24</v>
      </c>
      <c r="BG93" s="233">
        <v>13.31</v>
      </c>
      <c r="BH93" s="231">
        <v>25.7</v>
      </c>
      <c r="BI93" s="231">
        <v>18.579999999999998</v>
      </c>
      <c r="BJ93" s="233">
        <v>21.63</v>
      </c>
      <c r="BK93" s="233">
        <v>13.19</v>
      </c>
      <c r="BL93" s="233">
        <v>107.4</v>
      </c>
      <c r="BM93" s="233">
        <v>112.75</v>
      </c>
      <c r="BN93" s="233">
        <v>36.35</v>
      </c>
      <c r="BO93" s="233">
        <v>23.74</v>
      </c>
      <c r="BP93" s="233">
        <v>17.78</v>
      </c>
      <c r="BQ93" s="231">
        <v>24.48</v>
      </c>
      <c r="BR93" s="233">
        <v>32.06</v>
      </c>
      <c r="BS93" s="233">
        <v>18.100000000000001</v>
      </c>
      <c r="BT93" s="233">
        <v>15.23</v>
      </c>
      <c r="BU93" s="233">
        <v>21.75</v>
      </c>
      <c r="BV93" s="233">
        <v>70.03</v>
      </c>
      <c r="BW93" s="233">
        <v>55.04</v>
      </c>
      <c r="BX93" s="233">
        <v>110.23</v>
      </c>
      <c r="BY93" s="233">
        <v>22.55</v>
      </c>
      <c r="BZ93" s="233">
        <v>15.11</v>
      </c>
      <c r="CA93" s="233">
        <v>189.23</v>
      </c>
      <c r="CB93" s="233">
        <v>12.37</v>
      </c>
      <c r="CC93" s="233">
        <v>37.33</v>
      </c>
      <c r="CD93" s="233">
        <v>25.74</v>
      </c>
      <c r="CE93" s="233">
        <v>27.89</v>
      </c>
      <c r="CF93" s="233">
        <v>32.04</v>
      </c>
      <c r="CG93" s="233">
        <v>20.96</v>
      </c>
      <c r="CH93" s="233">
        <v>12.08</v>
      </c>
      <c r="CI93" s="233">
        <v>42.24</v>
      </c>
      <c r="CJ93" s="233">
        <v>16.670000000000002</v>
      </c>
      <c r="CK93" s="233">
        <v>31.5</v>
      </c>
      <c r="CL93" s="233">
        <v>31.04</v>
      </c>
      <c r="CM93" s="233">
        <v>64.72</v>
      </c>
      <c r="CN93" s="233">
        <v>21.39</v>
      </c>
      <c r="CO93" s="233">
        <v>18.489999999999998</v>
      </c>
      <c r="CP93" s="233">
        <v>13.08</v>
      </c>
      <c r="CQ93" s="233">
        <v>20.010000000000002</v>
      </c>
      <c r="CR93" s="233">
        <v>20.32</v>
      </c>
      <c r="CS93" s="233">
        <v>7.07</v>
      </c>
      <c r="CT93" s="233">
        <v>83.88</v>
      </c>
      <c r="CU93" s="233">
        <v>65.989999999999995</v>
      </c>
      <c r="CV93" s="233">
        <v>19.420000000000002</v>
      </c>
      <c r="CW93" s="233">
        <v>60.49</v>
      </c>
      <c r="CX93" s="233">
        <v>12.51</v>
      </c>
      <c r="CY93" s="233">
        <v>123.81</v>
      </c>
      <c r="CZ93" s="233">
        <v>21.58</v>
      </c>
      <c r="DA93" s="233">
        <v>14.64</v>
      </c>
      <c r="DB93" s="233">
        <v>27.08</v>
      </c>
      <c r="DC93" s="233">
        <v>11.75</v>
      </c>
      <c r="DD93" s="233">
        <v>19.89</v>
      </c>
      <c r="DE93" s="233">
        <v>13.89</v>
      </c>
      <c r="DF93" s="233">
        <v>19.22</v>
      </c>
      <c r="DG93" s="233">
        <v>31.95</v>
      </c>
      <c r="DH93" s="233">
        <v>134.69999999999999</v>
      </c>
      <c r="DI93" s="233">
        <v>21.25</v>
      </c>
      <c r="DJ93" s="233">
        <v>23.04</v>
      </c>
      <c r="DK93" s="233">
        <v>13.57</v>
      </c>
      <c r="DL93" s="233">
        <v>32.21</v>
      </c>
      <c r="DM93" s="233">
        <v>51.91</v>
      </c>
      <c r="DN93" s="233">
        <v>13.71</v>
      </c>
      <c r="DO93" s="233">
        <v>26.61</v>
      </c>
      <c r="DP93" s="233">
        <v>16.940000000000001</v>
      </c>
      <c r="DQ93" s="233">
        <v>29.2</v>
      </c>
      <c r="DR93" s="233">
        <v>48.55</v>
      </c>
      <c r="DS93" s="233">
        <v>12.49</v>
      </c>
      <c r="DT93" s="233">
        <v>31.62</v>
      </c>
      <c r="DU93" s="233">
        <v>152.94</v>
      </c>
      <c r="DV93" s="233">
        <v>12.14</v>
      </c>
      <c r="DW93" s="233">
        <v>13.61</v>
      </c>
      <c r="DX93" s="233">
        <v>23.22</v>
      </c>
      <c r="DY93" s="233">
        <v>14.46</v>
      </c>
      <c r="DZ93" s="233">
        <v>21.33</v>
      </c>
      <c r="EA93" s="233">
        <v>38.409999999999997</v>
      </c>
      <c r="EB93" s="233">
        <v>30.12</v>
      </c>
      <c r="EC93" s="233">
        <v>19.940000000000001</v>
      </c>
      <c r="ED93" s="233">
        <v>9.4</v>
      </c>
      <c r="EE93" s="233">
        <v>15.94</v>
      </c>
      <c r="EF93" s="233">
        <v>29.81</v>
      </c>
      <c r="EG93" s="233">
        <v>19.45</v>
      </c>
      <c r="EH93" s="233">
        <v>14.08</v>
      </c>
      <c r="EI93" s="233">
        <v>23.06</v>
      </c>
      <c r="EJ93" s="233">
        <v>45.11</v>
      </c>
      <c r="EK93" s="233">
        <v>9.35</v>
      </c>
      <c r="EL93" s="233">
        <v>29.25</v>
      </c>
      <c r="EM93" s="233">
        <v>58.22</v>
      </c>
      <c r="EN93" s="233">
        <v>10.69</v>
      </c>
      <c r="EO93" s="233">
        <v>75.78</v>
      </c>
      <c r="EP93" s="233">
        <v>41.58</v>
      </c>
      <c r="EQ93" s="233">
        <v>19.73</v>
      </c>
      <c r="ER93" s="233">
        <v>9.4499999999999993</v>
      </c>
      <c r="ES93" s="233">
        <v>56.33</v>
      </c>
      <c r="ET93" s="233">
        <v>99.98</v>
      </c>
      <c r="EU93" s="233">
        <v>16.38</v>
      </c>
      <c r="EV93" s="233">
        <v>26.57</v>
      </c>
      <c r="EW93" s="233">
        <v>25.99</v>
      </c>
      <c r="EX93" s="233">
        <v>19.04</v>
      </c>
      <c r="EY93" s="233">
        <v>37.46</v>
      </c>
      <c r="EZ93" s="233">
        <v>17.670000000000002</v>
      </c>
      <c r="FA93" s="231">
        <v>32.72</v>
      </c>
      <c r="FB93" s="233">
        <v>36.68</v>
      </c>
      <c r="FC93" s="233">
        <v>27.86</v>
      </c>
      <c r="FD93" s="233">
        <v>12.86</v>
      </c>
      <c r="FE93" s="233">
        <v>26.5</v>
      </c>
      <c r="FF93" s="233">
        <v>29.27</v>
      </c>
      <c r="FG93" s="233">
        <v>13.73</v>
      </c>
      <c r="FH93" s="233">
        <v>12.68</v>
      </c>
      <c r="FI93" s="233">
        <v>9.2200000000000006</v>
      </c>
      <c r="FJ93" s="233">
        <v>22.39</v>
      </c>
      <c r="FK93" s="233">
        <v>20.18</v>
      </c>
      <c r="FL93" s="233">
        <v>67.06</v>
      </c>
      <c r="FM93" s="233">
        <v>12.68</v>
      </c>
      <c r="FN93" s="233">
        <v>14.78</v>
      </c>
      <c r="FO93" s="233">
        <v>85.64</v>
      </c>
      <c r="FP93" s="233">
        <v>24.63</v>
      </c>
      <c r="FQ93" s="233">
        <v>13.79</v>
      </c>
      <c r="FR93" s="233">
        <v>12.28</v>
      </c>
      <c r="FS93" s="233">
        <v>13.16</v>
      </c>
      <c r="FT93" s="233">
        <v>25</v>
      </c>
      <c r="FU93" s="233">
        <v>28.1</v>
      </c>
      <c r="FV93" s="233">
        <v>31.4</v>
      </c>
      <c r="FW93" s="233">
        <v>40.46</v>
      </c>
      <c r="FX93" s="233">
        <v>15.38</v>
      </c>
      <c r="FY93" s="233">
        <v>42.48</v>
      </c>
      <c r="FZ93" s="233">
        <v>21.83</v>
      </c>
      <c r="GA93" s="233">
        <v>14.63</v>
      </c>
      <c r="GB93" s="233">
        <v>16.78</v>
      </c>
      <c r="GC93" s="233">
        <v>83.38</v>
      </c>
      <c r="GD93" s="233">
        <v>27.7</v>
      </c>
      <c r="GE93" s="231">
        <v>26.08</v>
      </c>
      <c r="GF93" s="233">
        <v>62.23</v>
      </c>
      <c r="GG93" s="233">
        <v>233.49</v>
      </c>
      <c r="GH93" s="233">
        <v>63.17</v>
      </c>
      <c r="GI93" s="233">
        <v>13.84</v>
      </c>
      <c r="GJ93" s="233">
        <v>41.46</v>
      </c>
      <c r="GK93" s="233">
        <v>18.97</v>
      </c>
      <c r="GL93" s="233">
        <v>10.07</v>
      </c>
      <c r="GM93" s="233">
        <v>25.94</v>
      </c>
      <c r="GN93" s="233">
        <v>11.03</v>
      </c>
      <c r="GO93" s="233">
        <v>23.25</v>
      </c>
      <c r="GP93" s="233">
        <v>17.010000000000002</v>
      </c>
      <c r="GQ93" s="233">
        <v>20.170000000000002</v>
      </c>
      <c r="GR93" s="233">
        <v>53.49</v>
      </c>
      <c r="GS93" s="233">
        <v>22.58</v>
      </c>
      <c r="GT93" s="233">
        <v>26.3</v>
      </c>
      <c r="GU93" s="233">
        <v>19.66</v>
      </c>
      <c r="GV93" s="233">
        <v>43.53</v>
      </c>
      <c r="GW93" s="233">
        <v>43.2</v>
      </c>
      <c r="GX93" s="233">
        <v>22.88</v>
      </c>
      <c r="GY93" s="233">
        <v>25.57</v>
      </c>
      <c r="GZ93" s="233">
        <v>60.21</v>
      </c>
      <c r="HA93" s="233">
        <v>8.07</v>
      </c>
      <c r="HB93" s="233">
        <v>7.22</v>
      </c>
      <c r="HC93" s="233">
        <v>102.09</v>
      </c>
      <c r="HD93" s="233">
        <v>11</v>
      </c>
      <c r="HE93" s="233">
        <v>36.69</v>
      </c>
      <c r="HF93" s="233">
        <v>8.3000000000000007</v>
      </c>
      <c r="HG93" s="233">
        <v>6.84</v>
      </c>
      <c r="HH93" s="233">
        <v>28.68</v>
      </c>
      <c r="HI93" s="233">
        <v>171.43</v>
      </c>
      <c r="HJ93" s="233">
        <v>100.45</v>
      </c>
      <c r="HK93" s="233">
        <v>11.71</v>
      </c>
      <c r="HL93" s="233">
        <v>30.4</v>
      </c>
      <c r="HM93" s="233">
        <v>93.41</v>
      </c>
      <c r="HN93" s="233">
        <v>7.1</v>
      </c>
      <c r="HO93" s="233">
        <v>50.59</v>
      </c>
      <c r="HP93" s="233">
        <v>25.94</v>
      </c>
      <c r="HQ93" s="233">
        <v>17</v>
      </c>
      <c r="HR93" s="233">
        <v>17.14</v>
      </c>
      <c r="HS93" s="233">
        <v>13.94</v>
      </c>
      <c r="HT93" s="233">
        <v>81.38</v>
      </c>
      <c r="HU93" s="233">
        <v>36.15</v>
      </c>
      <c r="HV93" s="233">
        <v>102.45</v>
      </c>
      <c r="HW93" s="233">
        <v>21.8</v>
      </c>
      <c r="HX93" s="233">
        <v>20.79</v>
      </c>
      <c r="HY93" s="233">
        <v>92.6</v>
      </c>
      <c r="HZ93" s="233">
        <v>93.92</v>
      </c>
      <c r="IA93" s="233">
        <v>26.48</v>
      </c>
      <c r="IB93" s="233">
        <v>29.41</v>
      </c>
      <c r="IC93" s="233">
        <v>46.97</v>
      </c>
      <c r="ID93" s="233">
        <v>14.25</v>
      </c>
      <c r="IE93" s="233">
        <v>11.56</v>
      </c>
      <c r="IF93" s="233">
        <v>15.63</v>
      </c>
      <c r="IG93" s="233">
        <v>36.450000000000003</v>
      </c>
      <c r="IH93" s="233">
        <v>18.079999999999998</v>
      </c>
      <c r="II93" s="233">
        <v>27.38</v>
      </c>
      <c r="IJ93" s="233">
        <v>25.79</v>
      </c>
      <c r="IK93" s="233">
        <v>56.45</v>
      </c>
      <c r="IL93" s="233">
        <v>17.29</v>
      </c>
      <c r="IM93" s="233">
        <v>18.829999999999998</v>
      </c>
      <c r="IN93" s="233">
        <v>25.9</v>
      </c>
      <c r="IO93" s="233">
        <v>14.64</v>
      </c>
      <c r="IP93" s="233">
        <v>33.28</v>
      </c>
      <c r="IQ93" s="233">
        <v>20.28</v>
      </c>
      <c r="IR93" s="233">
        <v>18.14</v>
      </c>
      <c r="IS93" s="233">
        <v>22.93</v>
      </c>
      <c r="IT93" s="233">
        <v>15.05</v>
      </c>
      <c r="IU93" s="233">
        <v>13.13</v>
      </c>
      <c r="IV93" s="233">
        <v>13.24</v>
      </c>
      <c r="IW93" s="233">
        <v>9.44</v>
      </c>
      <c r="IX93" s="233">
        <v>134.04</v>
      </c>
      <c r="IY93" s="233">
        <v>18.14</v>
      </c>
      <c r="IZ93" s="233">
        <v>17.18</v>
      </c>
      <c r="JA93" s="233">
        <v>34.75</v>
      </c>
      <c r="JB93" s="233">
        <v>35.96</v>
      </c>
      <c r="JC93" s="233">
        <v>39.130000000000003</v>
      </c>
      <c r="JD93" s="233">
        <v>61.05</v>
      </c>
      <c r="JE93" s="233">
        <v>10.130000000000001</v>
      </c>
      <c r="JF93" s="233">
        <v>12.19</v>
      </c>
      <c r="JG93" s="233">
        <v>21.97</v>
      </c>
      <c r="JH93" s="233">
        <v>22.95</v>
      </c>
      <c r="JI93" s="233">
        <v>14.65</v>
      </c>
      <c r="JJ93" s="233">
        <v>15.44</v>
      </c>
      <c r="JK93" s="233">
        <v>45.17</v>
      </c>
      <c r="JL93" s="233">
        <v>22.37</v>
      </c>
      <c r="JM93" s="233">
        <v>26.56</v>
      </c>
      <c r="JN93" s="231">
        <v>11.53</v>
      </c>
      <c r="JO93" s="233">
        <v>24.58</v>
      </c>
      <c r="JP93" s="233">
        <v>98.92</v>
      </c>
      <c r="JQ93" s="233">
        <v>19.09</v>
      </c>
      <c r="JR93" s="233">
        <v>72.17</v>
      </c>
      <c r="JS93" s="233">
        <v>14</v>
      </c>
      <c r="JT93" s="233">
        <v>15.93</v>
      </c>
      <c r="JU93" s="233">
        <v>27.66</v>
      </c>
      <c r="JV93" s="233">
        <v>22.28</v>
      </c>
      <c r="JW93" s="233">
        <v>67.48</v>
      </c>
      <c r="JX93" s="233">
        <v>21.97</v>
      </c>
      <c r="JY93" s="233">
        <v>18.62</v>
      </c>
      <c r="JZ93" s="233">
        <v>17.45</v>
      </c>
      <c r="KA93" s="233">
        <v>12.35</v>
      </c>
      <c r="KB93" s="233">
        <v>18.27</v>
      </c>
      <c r="KC93" s="233">
        <v>21.42</v>
      </c>
      <c r="KD93" s="233">
        <v>12.39</v>
      </c>
      <c r="KE93" s="233">
        <v>21.33</v>
      </c>
      <c r="KF93" s="233">
        <v>66.39</v>
      </c>
      <c r="KG93" s="233">
        <v>137.31</v>
      </c>
      <c r="KH93" s="233">
        <v>32.299999999999997</v>
      </c>
      <c r="KI93" s="233">
        <v>25</v>
      </c>
      <c r="KJ93" s="231">
        <v>20.079999999999998</v>
      </c>
      <c r="KK93" s="233">
        <v>19.37</v>
      </c>
      <c r="KL93" s="233">
        <v>24.35</v>
      </c>
      <c r="KM93" s="233">
        <v>62.67</v>
      </c>
      <c r="KN93" s="233">
        <v>61.57</v>
      </c>
      <c r="KO93" s="233">
        <v>21.53</v>
      </c>
      <c r="KP93" s="233">
        <v>33.9</v>
      </c>
      <c r="KQ93" s="233">
        <v>23.28</v>
      </c>
      <c r="KR93" s="233">
        <v>13.01</v>
      </c>
      <c r="KS93" s="233">
        <v>27.6</v>
      </c>
      <c r="KT93" s="233">
        <v>60.94</v>
      </c>
      <c r="KU93" s="233">
        <v>25.06</v>
      </c>
      <c r="KV93" s="233">
        <v>97.98</v>
      </c>
      <c r="KW93" s="233">
        <v>26.16</v>
      </c>
      <c r="KX93" s="233">
        <v>38.409999999999997</v>
      </c>
      <c r="KY93" s="233">
        <v>55.5</v>
      </c>
      <c r="KZ93" s="233">
        <v>54.85</v>
      </c>
    </row>
    <row r="94" spans="1:312">
      <c r="A94" s="232">
        <v>2021</v>
      </c>
      <c r="B94" s="232">
        <v>7</v>
      </c>
      <c r="C94" s="233">
        <v>146.33000000000001</v>
      </c>
      <c r="D94" s="233">
        <v>0.42</v>
      </c>
      <c r="E94" s="233">
        <v>5.25</v>
      </c>
      <c r="F94" s="233">
        <v>6.81</v>
      </c>
      <c r="G94" s="231">
        <v>10.62</v>
      </c>
      <c r="H94" s="233">
        <v>0.43</v>
      </c>
      <c r="I94" s="233">
        <v>63.98</v>
      </c>
      <c r="J94" s="233">
        <v>0.51</v>
      </c>
      <c r="K94" s="233">
        <v>59.8</v>
      </c>
      <c r="L94" s="233">
        <v>3.8</v>
      </c>
      <c r="M94" s="233">
        <v>3.13</v>
      </c>
      <c r="N94" s="233">
        <v>6.73</v>
      </c>
      <c r="O94" s="233">
        <v>3.91</v>
      </c>
      <c r="P94" s="233">
        <v>10.31</v>
      </c>
      <c r="Q94" s="233">
        <v>28.12</v>
      </c>
      <c r="R94" s="233">
        <v>1.25</v>
      </c>
      <c r="S94" s="233">
        <v>28.11</v>
      </c>
      <c r="T94" s="233">
        <v>6.57</v>
      </c>
      <c r="U94" s="233">
        <v>10.9</v>
      </c>
      <c r="V94" s="233">
        <v>0</v>
      </c>
      <c r="W94" s="233">
        <v>10.31</v>
      </c>
      <c r="X94" s="233">
        <v>9.76</v>
      </c>
      <c r="Y94" s="233">
        <v>0.5</v>
      </c>
      <c r="Z94" s="233">
        <v>3.56</v>
      </c>
      <c r="AA94" s="233">
        <v>0.09</v>
      </c>
      <c r="AB94" s="233">
        <v>37.58</v>
      </c>
      <c r="AC94" s="233">
        <v>0.78</v>
      </c>
      <c r="AD94" s="233">
        <v>1.01</v>
      </c>
      <c r="AE94" s="233">
        <v>6.8</v>
      </c>
      <c r="AF94" s="233">
        <v>0.3</v>
      </c>
      <c r="AG94" s="233">
        <v>6.36</v>
      </c>
      <c r="AH94" s="233">
        <v>10.119999999999999</v>
      </c>
      <c r="AI94" s="233">
        <v>14.84</v>
      </c>
      <c r="AJ94" s="233">
        <v>42.93</v>
      </c>
      <c r="AK94" s="233">
        <v>6.2</v>
      </c>
      <c r="AL94" s="233">
        <v>15.73</v>
      </c>
      <c r="AM94" s="233">
        <v>9.58</v>
      </c>
      <c r="AN94" s="233">
        <v>3.54</v>
      </c>
      <c r="AO94" s="233">
        <v>2.62</v>
      </c>
      <c r="AP94" s="233">
        <v>0.48</v>
      </c>
      <c r="AQ94" s="233">
        <v>1.38</v>
      </c>
      <c r="AR94" s="233">
        <v>5.68</v>
      </c>
      <c r="AS94" s="233">
        <v>0.2</v>
      </c>
      <c r="AT94" s="233">
        <v>9.5500000000000007</v>
      </c>
      <c r="AU94" s="233">
        <v>0</v>
      </c>
      <c r="AV94" s="233">
        <v>7.94</v>
      </c>
      <c r="AW94" s="233">
        <v>6.35</v>
      </c>
      <c r="AX94" s="233">
        <v>6</v>
      </c>
      <c r="AY94" s="233">
        <v>0.3</v>
      </c>
      <c r="AZ94" s="233">
        <v>5.26</v>
      </c>
      <c r="BA94" s="233">
        <v>1.1499999999999999</v>
      </c>
      <c r="BB94" s="233">
        <v>2.93</v>
      </c>
      <c r="BC94" s="233">
        <v>38.36</v>
      </c>
      <c r="BD94" s="233">
        <v>5.22</v>
      </c>
      <c r="BE94" s="233">
        <v>53.4</v>
      </c>
      <c r="BF94" s="233">
        <v>8.93</v>
      </c>
      <c r="BG94" s="233">
        <v>2.37</v>
      </c>
      <c r="BH94" s="231">
        <v>8.5299999999999994</v>
      </c>
      <c r="BI94" s="231">
        <v>2.48</v>
      </c>
      <c r="BJ94" s="233">
        <v>3.92</v>
      </c>
      <c r="BK94" s="233">
        <v>0.6</v>
      </c>
      <c r="BL94" s="233">
        <v>51.73</v>
      </c>
      <c r="BM94" s="233">
        <v>69.84</v>
      </c>
      <c r="BN94" s="233">
        <v>4.66</v>
      </c>
      <c r="BO94" s="233">
        <v>0.77</v>
      </c>
      <c r="BP94" s="233">
        <v>2.82</v>
      </c>
      <c r="BQ94" s="231">
        <v>6.53</v>
      </c>
      <c r="BR94" s="233">
        <v>9.9</v>
      </c>
      <c r="BS94" s="233">
        <v>3.49</v>
      </c>
      <c r="BT94" s="233">
        <v>2.31</v>
      </c>
      <c r="BU94" s="233">
        <v>0.46</v>
      </c>
      <c r="BV94" s="233">
        <v>28.12</v>
      </c>
      <c r="BW94" s="233">
        <v>30.38</v>
      </c>
      <c r="BX94" s="233">
        <v>50.31</v>
      </c>
      <c r="BY94" s="233">
        <v>8.16</v>
      </c>
      <c r="BZ94" s="233">
        <v>0.53</v>
      </c>
      <c r="CA94" s="233">
        <v>102.18</v>
      </c>
      <c r="CB94" s="233">
        <v>0</v>
      </c>
      <c r="CC94" s="233">
        <v>3.02</v>
      </c>
      <c r="CD94" s="233">
        <v>6.58</v>
      </c>
      <c r="CE94" s="233">
        <v>3.76</v>
      </c>
      <c r="CF94" s="233">
        <v>9.25</v>
      </c>
      <c r="CG94" s="233">
        <v>3.79</v>
      </c>
      <c r="CH94" s="233">
        <v>1.1100000000000001</v>
      </c>
      <c r="CI94" s="233">
        <v>5.16</v>
      </c>
      <c r="CJ94" s="233">
        <v>4.8099999999999996</v>
      </c>
      <c r="CK94" s="233">
        <v>7.36</v>
      </c>
      <c r="CL94" s="233">
        <v>7.62</v>
      </c>
      <c r="CM94" s="233">
        <v>6.31</v>
      </c>
      <c r="CN94" s="233">
        <v>3.49</v>
      </c>
      <c r="CO94" s="233">
        <v>0.11</v>
      </c>
      <c r="CP94" s="233">
        <v>1.79</v>
      </c>
      <c r="CQ94" s="233">
        <v>2.4900000000000002</v>
      </c>
      <c r="CR94" s="233">
        <v>2.46</v>
      </c>
      <c r="CS94" s="233">
        <v>0.45</v>
      </c>
      <c r="CT94" s="233">
        <v>49.33</v>
      </c>
      <c r="CU94" s="233">
        <v>25.98</v>
      </c>
      <c r="CV94" s="233">
        <v>6.03</v>
      </c>
      <c r="CW94" s="233">
        <v>30.79</v>
      </c>
      <c r="CX94" s="233">
        <v>0</v>
      </c>
      <c r="CY94" s="233">
        <v>84.93</v>
      </c>
      <c r="CZ94" s="233">
        <v>1.85</v>
      </c>
      <c r="DA94" s="233">
        <v>0.22</v>
      </c>
      <c r="DB94" s="233">
        <v>7.71</v>
      </c>
      <c r="DC94" s="233">
        <v>0</v>
      </c>
      <c r="DD94" s="233">
        <v>1.4</v>
      </c>
      <c r="DE94" s="233">
        <v>1.36</v>
      </c>
      <c r="DF94" s="233">
        <v>3.27</v>
      </c>
      <c r="DG94" s="233">
        <v>5.27</v>
      </c>
      <c r="DH94" s="233">
        <v>83.25</v>
      </c>
      <c r="DI94" s="233">
        <v>5.3</v>
      </c>
      <c r="DJ94" s="233">
        <v>2.5299999999999998</v>
      </c>
      <c r="DK94" s="233">
        <v>2.9</v>
      </c>
      <c r="DL94" s="233">
        <v>12.17</v>
      </c>
      <c r="DM94" s="233">
        <v>13.31</v>
      </c>
      <c r="DN94" s="233">
        <v>0.15</v>
      </c>
      <c r="DO94" s="233">
        <v>3.09</v>
      </c>
      <c r="DP94" s="233">
        <v>3.14</v>
      </c>
      <c r="DQ94" s="233">
        <v>1.18</v>
      </c>
      <c r="DR94" s="233">
        <v>1.01</v>
      </c>
      <c r="DS94" s="233">
        <v>0.24</v>
      </c>
      <c r="DT94" s="233">
        <v>2.2799999999999998</v>
      </c>
      <c r="DU94" s="233">
        <v>71.23</v>
      </c>
      <c r="DV94" s="233">
        <v>0.65</v>
      </c>
      <c r="DW94" s="233">
        <v>0.98</v>
      </c>
      <c r="DX94" s="233">
        <v>1.82</v>
      </c>
      <c r="DY94" s="233">
        <v>0.39</v>
      </c>
      <c r="DZ94" s="233">
        <v>4.49</v>
      </c>
      <c r="EA94" s="233">
        <v>14.63</v>
      </c>
      <c r="EB94" s="233">
        <v>4.68</v>
      </c>
      <c r="EC94" s="233">
        <v>5.58</v>
      </c>
      <c r="ED94" s="233">
        <v>0.34</v>
      </c>
      <c r="EE94" s="233">
        <v>2.1800000000000002</v>
      </c>
      <c r="EF94" s="233">
        <v>3.94</v>
      </c>
      <c r="EG94" s="233">
        <v>5.88</v>
      </c>
      <c r="EH94" s="233">
        <v>0.75</v>
      </c>
      <c r="EI94" s="233">
        <v>6.62</v>
      </c>
      <c r="EJ94" s="233">
        <v>14.09</v>
      </c>
      <c r="EK94" s="233">
        <v>0.51</v>
      </c>
      <c r="EL94" s="233">
        <v>9.66</v>
      </c>
      <c r="EM94" s="233">
        <v>23.79</v>
      </c>
      <c r="EN94" s="233">
        <v>0.73</v>
      </c>
      <c r="EO94" s="233">
        <v>32.67</v>
      </c>
      <c r="EP94" s="233">
        <v>1.86</v>
      </c>
      <c r="EQ94" s="233">
        <v>5.69</v>
      </c>
      <c r="ER94" s="233">
        <v>0.4</v>
      </c>
      <c r="ES94" s="233">
        <v>21.46</v>
      </c>
      <c r="ET94" s="233">
        <v>52.2</v>
      </c>
      <c r="EU94" s="233">
        <v>1.18</v>
      </c>
      <c r="EV94" s="233">
        <v>6.31</v>
      </c>
      <c r="EW94" s="233">
        <v>3.06</v>
      </c>
      <c r="EX94" s="233">
        <v>4.12</v>
      </c>
      <c r="EY94" s="233">
        <v>10.7</v>
      </c>
      <c r="EZ94" s="233">
        <v>1.51</v>
      </c>
      <c r="FA94" s="231">
        <v>10.65</v>
      </c>
      <c r="FB94" s="233">
        <v>4.18</v>
      </c>
      <c r="FC94" s="233">
        <v>6.85</v>
      </c>
      <c r="FD94" s="233">
        <v>2.67</v>
      </c>
      <c r="FE94" s="233">
        <v>1.63</v>
      </c>
      <c r="FF94" s="233">
        <v>2.87</v>
      </c>
      <c r="FG94" s="233">
        <v>0</v>
      </c>
      <c r="FH94" s="233">
        <v>0</v>
      </c>
      <c r="FI94" s="233">
        <v>0.45</v>
      </c>
      <c r="FJ94" s="233">
        <v>6.93</v>
      </c>
      <c r="FK94" s="233">
        <v>6.02</v>
      </c>
      <c r="FL94" s="233">
        <v>12.67</v>
      </c>
      <c r="FM94" s="233">
        <v>0.28999999999999998</v>
      </c>
      <c r="FN94" s="233">
        <v>5.17</v>
      </c>
      <c r="FO94" s="233">
        <v>43.35</v>
      </c>
      <c r="FP94" s="233">
        <v>5.19</v>
      </c>
      <c r="FQ94" s="233">
        <v>2.13</v>
      </c>
      <c r="FR94" s="233">
        <v>1.81</v>
      </c>
      <c r="FS94" s="233">
        <v>1.08</v>
      </c>
      <c r="FT94" s="233">
        <v>0.83</v>
      </c>
      <c r="FU94" s="233">
        <v>11.06</v>
      </c>
      <c r="FV94" s="233">
        <v>2.9</v>
      </c>
      <c r="FW94" s="233">
        <v>10.09</v>
      </c>
      <c r="FX94" s="233">
        <v>3.01</v>
      </c>
      <c r="FY94" s="233">
        <v>13.7</v>
      </c>
      <c r="FZ94" s="233">
        <v>5.45</v>
      </c>
      <c r="GA94" s="233">
        <v>0.22</v>
      </c>
      <c r="GB94" s="233">
        <v>0.41</v>
      </c>
      <c r="GC94" s="233">
        <v>55.32</v>
      </c>
      <c r="GD94" s="233">
        <v>2.87</v>
      </c>
      <c r="GE94" s="231">
        <v>3.96</v>
      </c>
      <c r="GF94" s="233">
        <v>24.68</v>
      </c>
      <c r="GG94" s="233">
        <v>134.5</v>
      </c>
      <c r="GH94" s="233">
        <v>20.57</v>
      </c>
      <c r="GI94" s="233">
        <v>0</v>
      </c>
      <c r="GJ94" s="233">
        <v>15.76</v>
      </c>
      <c r="GK94" s="233">
        <v>5.34</v>
      </c>
      <c r="GL94" s="233">
        <v>0.99</v>
      </c>
      <c r="GM94" s="233">
        <v>5.0999999999999996</v>
      </c>
      <c r="GN94" s="233">
        <v>1.82</v>
      </c>
      <c r="GO94" s="233">
        <v>0</v>
      </c>
      <c r="GP94" s="233">
        <v>1.65</v>
      </c>
      <c r="GQ94" s="233">
        <v>4.26</v>
      </c>
      <c r="GR94" s="233">
        <v>19.899999999999999</v>
      </c>
      <c r="GS94" s="233">
        <v>6.58</v>
      </c>
      <c r="GT94" s="233">
        <v>0.91</v>
      </c>
      <c r="GU94" s="233">
        <v>1.21</v>
      </c>
      <c r="GV94" s="233">
        <v>5.18</v>
      </c>
      <c r="GW94" s="233">
        <v>0.7</v>
      </c>
      <c r="GX94" s="233">
        <v>5.5</v>
      </c>
      <c r="GY94" s="233">
        <v>7.95</v>
      </c>
      <c r="GZ94" s="233">
        <v>24.31</v>
      </c>
      <c r="HA94" s="233">
        <v>0.5</v>
      </c>
      <c r="HB94" s="233">
        <v>0.33</v>
      </c>
      <c r="HC94" s="233">
        <v>54.9</v>
      </c>
      <c r="HD94" s="233">
        <v>0.89</v>
      </c>
      <c r="HE94" s="233">
        <v>2.82</v>
      </c>
      <c r="HF94" s="233">
        <v>0.54</v>
      </c>
      <c r="HG94" s="233">
        <v>0.38</v>
      </c>
      <c r="HH94" s="233">
        <v>5.45</v>
      </c>
      <c r="HI94" s="233">
        <v>96.53</v>
      </c>
      <c r="HJ94" s="233">
        <v>49.16</v>
      </c>
      <c r="HK94" s="233">
        <v>1.18</v>
      </c>
      <c r="HL94" s="233">
        <v>1.95</v>
      </c>
      <c r="HM94" s="233">
        <v>42.49</v>
      </c>
      <c r="HN94" s="233">
        <v>0.38</v>
      </c>
      <c r="HO94" s="233">
        <v>8.82</v>
      </c>
      <c r="HP94" s="233">
        <v>6.09</v>
      </c>
      <c r="HQ94" s="233">
        <v>3.95</v>
      </c>
      <c r="HR94" s="233">
        <v>1.08</v>
      </c>
      <c r="HS94" s="233">
        <v>1.18</v>
      </c>
      <c r="HT94" s="233">
        <v>35.25</v>
      </c>
      <c r="HU94" s="233">
        <v>8.9600000000000009</v>
      </c>
      <c r="HV94" s="233">
        <v>42.48</v>
      </c>
      <c r="HW94" s="233">
        <v>2.96</v>
      </c>
      <c r="HX94" s="233">
        <v>2.69</v>
      </c>
      <c r="HY94" s="233">
        <v>46.77</v>
      </c>
      <c r="HZ94" s="233">
        <v>45.98</v>
      </c>
      <c r="IA94" s="233">
        <v>9.68</v>
      </c>
      <c r="IB94" s="233">
        <v>12.04</v>
      </c>
      <c r="IC94" s="233">
        <v>5.55</v>
      </c>
      <c r="ID94" s="233">
        <v>0.39</v>
      </c>
      <c r="IE94" s="233">
        <v>1.4</v>
      </c>
      <c r="IF94" s="233">
        <v>0</v>
      </c>
      <c r="IG94" s="233">
        <v>3.11</v>
      </c>
      <c r="IH94" s="233">
        <v>3.59</v>
      </c>
      <c r="II94" s="233">
        <v>7.84</v>
      </c>
      <c r="IJ94" s="233">
        <v>5.65</v>
      </c>
      <c r="IK94" s="233">
        <v>11.11</v>
      </c>
      <c r="IL94" s="233">
        <v>5.05</v>
      </c>
      <c r="IM94" s="233">
        <v>1</v>
      </c>
      <c r="IN94" s="233">
        <v>6.9</v>
      </c>
      <c r="IO94" s="233">
        <v>0</v>
      </c>
      <c r="IP94" s="233">
        <v>9.35</v>
      </c>
      <c r="IQ94" s="233">
        <v>7.56</v>
      </c>
      <c r="IR94" s="233">
        <v>0.02</v>
      </c>
      <c r="IS94" s="233">
        <v>3.85</v>
      </c>
      <c r="IT94" s="233">
        <v>1.4</v>
      </c>
      <c r="IU94" s="233">
        <v>1.6</v>
      </c>
      <c r="IV94" s="233">
        <v>0.8</v>
      </c>
      <c r="IW94" s="233">
        <v>0.61</v>
      </c>
      <c r="IX94" s="233">
        <v>73.92</v>
      </c>
      <c r="IY94" s="233">
        <v>3.84</v>
      </c>
      <c r="IZ94" s="233">
        <v>2.75</v>
      </c>
      <c r="JA94" s="233">
        <v>3.75</v>
      </c>
      <c r="JB94" s="233">
        <v>6.22</v>
      </c>
      <c r="JC94" s="233">
        <v>11.58</v>
      </c>
      <c r="JD94" s="233">
        <v>16.309999999999999</v>
      </c>
      <c r="JE94" s="233">
        <v>1.52</v>
      </c>
      <c r="JF94" s="233">
        <v>2.31</v>
      </c>
      <c r="JG94" s="233">
        <v>2.1</v>
      </c>
      <c r="JH94" s="233">
        <v>7.76</v>
      </c>
      <c r="JI94" s="233">
        <v>0.68</v>
      </c>
      <c r="JJ94" s="233">
        <v>4.8499999999999996</v>
      </c>
      <c r="JK94" s="233">
        <v>15.23</v>
      </c>
      <c r="JL94" s="233">
        <v>3.85</v>
      </c>
      <c r="JM94" s="233">
        <v>0.1</v>
      </c>
      <c r="JN94" s="231">
        <v>0.45</v>
      </c>
      <c r="JO94" s="233">
        <v>10.08</v>
      </c>
      <c r="JP94" s="233">
        <v>46.91</v>
      </c>
      <c r="JQ94" s="233">
        <v>5.25</v>
      </c>
      <c r="JR94" s="233">
        <v>29.96</v>
      </c>
      <c r="JS94" s="233">
        <v>0.88</v>
      </c>
      <c r="JT94" s="233">
        <v>0</v>
      </c>
      <c r="JU94" s="233">
        <v>6.89</v>
      </c>
      <c r="JV94" s="233">
        <v>3.65</v>
      </c>
      <c r="JW94" s="233">
        <v>24.6</v>
      </c>
      <c r="JX94" s="233">
        <v>6.38</v>
      </c>
      <c r="JY94" s="233">
        <v>1.9</v>
      </c>
      <c r="JZ94" s="233">
        <v>0.91</v>
      </c>
      <c r="KA94" s="233">
        <v>0.8</v>
      </c>
      <c r="KB94" s="233">
        <v>5.83</v>
      </c>
      <c r="KC94" s="233">
        <v>7.0000000000000007E-2</v>
      </c>
      <c r="KD94" s="233">
        <v>1.5</v>
      </c>
      <c r="KE94" s="233">
        <v>2.4</v>
      </c>
      <c r="KF94" s="233">
        <v>26.1</v>
      </c>
      <c r="KG94" s="233">
        <v>74.3</v>
      </c>
      <c r="KH94" s="233">
        <v>5.5</v>
      </c>
      <c r="KI94" s="233">
        <v>10.23</v>
      </c>
      <c r="KJ94" s="231">
        <v>1.35</v>
      </c>
      <c r="KK94" s="233">
        <v>2.39</v>
      </c>
      <c r="KL94" s="233">
        <v>6.54</v>
      </c>
      <c r="KM94" s="233">
        <v>25.46</v>
      </c>
      <c r="KN94" s="233">
        <v>32.31</v>
      </c>
      <c r="KO94" s="233">
        <v>1.1499999999999999</v>
      </c>
      <c r="KP94" s="233">
        <v>0.15</v>
      </c>
      <c r="KQ94" s="233">
        <v>4.33</v>
      </c>
      <c r="KR94" s="233">
        <v>2.41</v>
      </c>
      <c r="KS94" s="233">
        <v>4.93</v>
      </c>
      <c r="KT94" s="233">
        <v>13</v>
      </c>
      <c r="KU94" s="233">
        <v>7.95</v>
      </c>
      <c r="KV94" s="233">
        <v>45.23</v>
      </c>
      <c r="KW94" s="233">
        <v>6.15</v>
      </c>
      <c r="KX94" s="233">
        <v>12.78</v>
      </c>
      <c r="KY94" s="233">
        <v>35.15</v>
      </c>
      <c r="KZ94" s="233">
        <v>37.74</v>
      </c>
    </row>
    <row r="95" spans="1:312">
      <c r="A95" s="232">
        <v>2021</v>
      </c>
      <c r="B95" s="232">
        <v>8</v>
      </c>
      <c r="C95" s="233">
        <v>229.4</v>
      </c>
      <c r="D95" s="233">
        <v>49.4</v>
      </c>
      <c r="E95" s="233">
        <v>68.98</v>
      </c>
      <c r="F95" s="233">
        <v>81.84</v>
      </c>
      <c r="G95" s="231">
        <v>94.37</v>
      </c>
      <c r="H95" s="233">
        <v>62.39</v>
      </c>
      <c r="I95" s="233">
        <v>187.82</v>
      </c>
      <c r="J95" s="233">
        <v>24.17</v>
      </c>
      <c r="K95" s="233">
        <v>182.94</v>
      </c>
      <c r="L95" s="233">
        <v>78.12</v>
      </c>
      <c r="M95" s="233">
        <v>79.08</v>
      </c>
      <c r="N95" s="233">
        <v>91.81</v>
      </c>
      <c r="O95" s="233">
        <v>72.73</v>
      </c>
      <c r="P95" s="233">
        <v>99.92</v>
      </c>
      <c r="Q95" s="233">
        <v>144.33000000000001</v>
      </c>
      <c r="R95" s="233">
        <v>41.33</v>
      </c>
      <c r="S95" s="233">
        <v>123.83</v>
      </c>
      <c r="T95" s="233">
        <v>72.42</v>
      </c>
      <c r="U95" s="233">
        <v>108.66</v>
      </c>
      <c r="V95" s="233">
        <v>33.32</v>
      </c>
      <c r="W95" s="233">
        <v>107.06</v>
      </c>
      <c r="X95" s="233">
        <v>86.29</v>
      </c>
      <c r="Y95" s="233">
        <v>56.4</v>
      </c>
      <c r="Z95" s="233">
        <v>68.69</v>
      </c>
      <c r="AA95" s="233">
        <v>44.94</v>
      </c>
      <c r="AB95" s="233">
        <v>161</v>
      </c>
      <c r="AC95" s="233">
        <v>58.02</v>
      </c>
      <c r="AD95" s="233">
        <v>35.61</v>
      </c>
      <c r="AE95" s="233">
        <v>96.39</v>
      </c>
      <c r="AF95" s="233">
        <v>51.33</v>
      </c>
      <c r="AG95" s="233">
        <v>86.56</v>
      </c>
      <c r="AH95" s="233">
        <v>100.85</v>
      </c>
      <c r="AI95" s="233">
        <v>126.63</v>
      </c>
      <c r="AJ95" s="233">
        <v>153.6</v>
      </c>
      <c r="AK95" s="233">
        <v>77.48</v>
      </c>
      <c r="AL95" s="233">
        <v>124.5</v>
      </c>
      <c r="AM95" s="233">
        <v>92.08</v>
      </c>
      <c r="AN95" s="233">
        <v>79.5</v>
      </c>
      <c r="AO95" s="233">
        <v>66.08</v>
      </c>
      <c r="AP95" s="233">
        <v>65.8</v>
      </c>
      <c r="AQ95" s="233">
        <v>40.049999999999997</v>
      </c>
      <c r="AR95" s="233">
        <v>90.2</v>
      </c>
      <c r="AS95" s="233">
        <v>26.34</v>
      </c>
      <c r="AT95" s="233">
        <v>89.28</v>
      </c>
      <c r="AU95" s="233">
        <v>21.19</v>
      </c>
      <c r="AV95" s="233">
        <v>98.1</v>
      </c>
      <c r="AW95" s="233">
        <v>99.48</v>
      </c>
      <c r="AX95" s="233">
        <v>81.86</v>
      </c>
      <c r="AY95" s="233">
        <v>72.459999999999994</v>
      </c>
      <c r="AZ95" s="233">
        <v>81.33</v>
      </c>
      <c r="BA95" s="233">
        <v>68.040000000000006</v>
      </c>
      <c r="BB95" s="233">
        <v>72.989999999999995</v>
      </c>
      <c r="BC95" s="233">
        <v>152.93</v>
      </c>
      <c r="BD95" s="233">
        <v>71.88</v>
      </c>
      <c r="BE95" s="233">
        <v>164.4</v>
      </c>
      <c r="BF95" s="233">
        <v>77.86</v>
      </c>
      <c r="BG95" s="233">
        <v>74.38</v>
      </c>
      <c r="BH95" s="231">
        <v>79.25</v>
      </c>
      <c r="BI95" s="231">
        <v>66.180000000000007</v>
      </c>
      <c r="BJ95" s="233">
        <v>63.27</v>
      </c>
      <c r="BK95" s="233">
        <v>54.67</v>
      </c>
      <c r="BL95" s="233">
        <v>179.64</v>
      </c>
      <c r="BM95" s="233">
        <v>198.32</v>
      </c>
      <c r="BN95" s="233">
        <v>74.41</v>
      </c>
      <c r="BO95" s="233">
        <v>33.69</v>
      </c>
      <c r="BP95" s="233">
        <v>60.1</v>
      </c>
      <c r="BQ95" s="231">
        <v>76.53</v>
      </c>
      <c r="BR95" s="233">
        <v>105.8</v>
      </c>
      <c r="BS95" s="233">
        <v>79.900000000000006</v>
      </c>
      <c r="BT95" s="233">
        <v>81.180000000000007</v>
      </c>
      <c r="BU95" s="233">
        <v>27.99</v>
      </c>
      <c r="BV95" s="233">
        <v>139.57</v>
      </c>
      <c r="BW95" s="233">
        <v>112.88</v>
      </c>
      <c r="BX95" s="233">
        <v>193.98</v>
      </c>
      <c r="BY95" s="233">
        <v>94.93</v>
      </c>
      <c r="BZ95" s="233">
        <v>31.07</v>
      </c>
      <c r="CA95" s="233">
        <v>223.58</v>
      </c>
      <c r="CB95" s="233">
        <v>36.99</v>
      </c>
      <c r="CC95" s="233">
        <v>56.09</v>
      </c>
      <c r="CD95" s="233">
        <v>81.59</v>
      </c>
      <c r="CE95" s="233">
        <v>61.29</v>
      </c>
      <c r="CF95" s="233">
        <v>99.08</v>
      </c>
      <c r="CG95" s="233">
        <v>72.510000000000005</v>
      </c>
      <c r="CH95" s="233">
        <v>59.69</v>
      </c>
      <c r="CI95" s="233">
        <v>78.48</v>
      </c>
      <c r="CJ95" s="233">
        <v>74.3</v>
      </c>
      <c r="CK95" s="233">
        <v>72.5</v>
      </c>
      <c r="CL95" s="233">
        <v>102.78</v>
      </c>
      <c r="CM95" s="233">
        <v>73.73</v>
      </c>
      <c r="CN95" s="233">
        <v>67.180000000000007</v>
      </c>
      <c r="CO95" s="233">
        <v>29.26</v>
      </c>
      <c r="CP95" s="233">
        <v>65.790000000000006</v>
      </c>
      <c r="CQ95" s="233">
        <v>58.02</v>
      </c>
      <c r="CR95" s="233">
        <v>58.13</v>
      </c>
      <c r="CS95" s="233">
        <v>49.85</v>
      </c>
      <c r="CT95" s="233">
        <v>159.94</v>
      </c>
      <c r="CU95" s="233">
        <v>121.89</v>
      </c>
      <c r="CV95" s="233">
        <v>78.91</v>
      </c>
      <c r="CW95" s="233">
        <v>125.78</v>
      </c>
      <c r="CX95" s="233">
        <v>38.18</v>
      </c>
      <c r="CY95" s="233">
        <v>198.28</v>
      </c>
      <c r="CZ95" s="233">
        <v>55.09</v>
      </c>
      <c r="DA95" s="233">
        <v>58.55</v>
      </c>
      <c r="DB95" s="233">
        <v>92.6</v>
      </c>
      <c r="DC95" s="233">
        <v>41.65</v>
      </c>
      <c r="DD95" s="233">
        <v>54.81</v>
      </c>
      <c r="DE95" s="233">
        <v>74.28</v>
      </c>
      <c r="DF95" s="233">
        <v>75.069999999999993</v>
      </c>
      <c r="DG95" s="233">
        <v>63.67</v>
      </c>
      <c r="DH95" s="233">
        <v>201.57</v>
      </c>
      <c r="DI95" s="233">
        <v>82.78</v>
      </c>
      <c r="DJ95" s="233">
        <v>58.3</v>
      </c>
      <c r="DK95" s="233">
        <v>71.13</v>
      </c>
      <c r="DL95" s="233">
        <v>113.48</v>
      </c>
      <c r="DM95" s="233">
        <v>96.73</v>
      </c>
      <c r="DN95" s="233">
        <v>48.13</v>
      </c>
      <c r="DO95" s="233">
        <v>67.55</v>
      </c>
      <c r="DP95" s="233">
        <v>76.739999999999995</v>
      </c>
      <c r="DQ95" s="233">
        <v>37.58</v>
      </c>
      <c r="DR95" s="233">
        <v>34.58</v>
      </c>
      <c r="DS95" s="233">
        <v>64.459999999999994</v>
      </c>
      <c r="DT95" s="233">
        <v>49.99</v>
      </c>
      <c r="DU95" s="233">
        <v>191.71</v>
      </c>
      <c r="DV95" s="233">
        <v>29.06</v>
      </c>
      <c r="DW95" s="233">
        <v>71.48</v>
      </c>
      <c r="DX95" s="233">
        <v>43.63</v>
      </c>
      <c r="DY95" s="233">
        <v>26.28</v>
      </c>
      <c r="DZ95" s="233">
        <v>82.82</v>
      </c>
      <c r="EA95" s="233">
        <v>122.88</v>
      </c>
      <c r="EB95" s="233">
        <v>62.3</v>
      </c>
      <c r="EC95" s="233">
        <v>84.1</v>
      </c>
      <c r="ED95" s="233">
        <v>51.82</v>
      </c>
      <c r="EE95" s="233">
        <v>49.44</v>
      </c>
      <c r="EF95" s="233">
        <v>62.84</v>
      </c>
      <c r="EG95" s="233">
        <v>90.63</v>
      </c>
      <c r="EH95" s="233">
        <v>57.75</v>
      </c>
      <c r="EI95" s="233">
        <v>75.47</v>
      </c>
      <c r="EJ95" s="233">
        <v>111.91</v>
      </c>
      <c r="EK95" s="233">
        <v>23.86</v>
      </c>
      <c r="EL95" s="233">
        <v>108.34</v>
      </c>
      <c r="EM95" s="233">
        <v>105.36</v>
      </c>
      <c r="EN95" s="233">
        <v>29.58</v>
      </c>
      <c r="EO95" s="233">
        <v>144.44</v>
      </c>
      <c r="EP95" s="233">
        <v>46.81</v>
      </c>
      <c r="EQ95" s="233">
        <v>79.17</v>
      </c>
      <c r="ER95" s="233">
        <v>22.93</v>
      </c>
      <c r="ES95" s="233">
        <v>141.53</v>
      </c>
      <c r="ET95" s="233">
        <v>168.84</v>
      </c>
      <c r="EU95" s="233">
        <v>52.11</v>
      </c>
      <c r="EV95" s="233">
        <v>75.87</v>
      </c>
      <c r="EW95" s="233">
        <v>50</v>
      </c>
      <c r="EX95" s="233">
        <v>68.069999999999993</v>
      </c>
      <c r="EY95" s="233">
        <v>112.51</v>
      </c>
      <c r="EZ95" s="233">
        <v>59.36</v>
      </c>
      <c r="FA95" s="231">
        <v>93.7</v>
      </c>
      <c r="FB95" s="233">
        <v>66.39</v>
      </c>
      <c r="FC95" s="233">
        <v>95.08</v>
      </c>
      <c r="FD95" s="233">
        <v>67.25</v>
      </c>
      <c r="FE95" s="233">
        <v>41.77</v>
      </c>
      <c r="FF95" s="233">
        <v>50.13</v>
      </c>
      <c r="FG95" s="233">
        <v>42.3</v>
      </c>
      <c r="FH95" s="233">
        <v>32.200000000000003</v>
      </c>
      <c r="FI95" s="233">
        <v>50.88</v>
      </c>
      <c r="FJ95" s="233">
        <v>93.25</v>
      </c>
      <c r="FK95" s="233">
        <v>90.9</v>
      </c>
      <c r="FL95" s="233">
        <v>100.2</v>
      </c>
      <c r="FM95" s="233">
        <v>58.01</v>
      </c>
      <c r="FN95" s="233">
        <v>66.17</v>
      </c>
      <c r="FO95" s="233">
        <v>157.46</v>
      </c>
      <c r="FP95" s="233">
        <v>74.53</v>
      </c>
      <c r="FQ95" s="233">
        <v>68.67</v>
      </c>
      <c r="FR95" s="233">
        <v>67.73</v>
      </c>
      <c r="FS95" s="233">
        <v>63.18</v>
      </c>
      <c r="FT95" s="233">
        <v>53.9</v>
      </c>
      <c r="FU95" s="233">
        <v>99.03</v>
      </c>
      <c r="FV95" s="233">
        <v>56.18</v>
      </c>
      <c r="FW95" s="233">
        <v>97.9</v>
      </c>
      <c r="FX95" s="233">
        <v>68.180000000000007</v>
      </c>
      <c r="FY95" s="233">
        <v>122.03</v>
      </c>
      <c r="FZ95" s="233">
        <v>77.25</v>
      </c>
      <c r="GA95" s="233">
        <v>48.73</v>
      </c>
      <c r="GB95" s="233">
        <v>52.94</v>
      </c>
      <c r="GC95" s="233">
        <v>164.87</v>
      </c>
      <c r="GD95" s="233">
        <v>51.48</v>
      </c>
      <c r="GE95" s="231">
        <v>69.53</v>
      </c>
      <c r="GF95" s="233">
        <v>121.38</v>
      </c>
      <c r="GG95" s="233">
        <v>229.83</v>
      </c>
      <c r="GH95" s="233">
        <v>120</v>
      </c>
      <c r="GI95" s="233">
        <v>55.95</v>
      </c>
      <c r="GJ95" s="233">
        <v>122.25</v>
      </c>
      <c r="GK95" s="233">
        <v>86.05</v>
      </c>
      <c r="GL95" s="233">
        <v>55.99</v>
      </c>
      <c r="GM95" s="233">
        <v>83.27</v>
      </c>
      <c r="GN95" s="233">
        <v>65.989999999999995</v>
      </c>
      <c r="GO95" s="233">
        <v>43.21</v>
      </c>
      <c r="GP95" s="233">
        <v>49.88</v>
      </c>
      <c r="GQ95" s="233">
        <v>67.760000000000005</v>
      </c>
      <c r="GR95" s="233">
        <v>114.31</v>
      </c>
      <c r="GS95" s="233">
        <v>94.51</v>
      </c>
      <c r="GT95" s="233">
        <v>48.89</v>
      </c>
      <c r="GU95" s="233">
        <v>41.87</v>
      </c>
      <c r="GV95" s="233">
        <v>69.709999999999994</v>
      </c>
      <c r="GW95" s="233">
        <v>32.72</v>
      </c>
      <c r="GX95" s="233">
        <v>76.61</v>
      </c>
      <c r="GY95" s="233">
        <v>99.93</v>
      </c>
      <c r="GZ95" s="233">
        <v>130.54</v>
      </c>
      <c r="HA95" s="233">
        <v>54.07</v>
      </c>
      <c r="HB95" s="233">
        <v>47.71</v>
      </c>
      <c r="HC95" s="233">
        <v>179.28</v>
      </c>
      <c r="HD95" s="233">
        <v>31.45</v>
      </c>
      <c r="HE95" s="233">
        <v>53.5</v>
      </c>
      <c r="HF95" s="233">
        <v>50.44</v>
      </c>
      <c r="HG95" s="233">
        <v>47.12</v>
      </c>
      <c r="HH95" s="233">
        <v>90.22</v>
      </c>
      <c r="HI95" s="233">
        <v>232.09</v>
      </c>
      <c r="HJ95" s="233">
        <v>171.33</v>
      </c>
      <c r="HK95" s="233">
        <v>68.8</v>
      </c>
      <c r="HL95" s="233">
        <v>34.06</v>
      </c>
      <c r="HM95" s="233">
        <v>150.03</v>
      </c>
      <c r="HN95" s="233">
        <v>48.25</v>
      </c>
      <c r="HO95" s="233">
        <v>86.45</v>
      </c>
      <c r="HP95" s="233">
        <v>90.08</v>
      </c>
      <c r="HQ95" s="233">
        <v>87.6</v>
      </c>
      <c r="HR95" s="233">
        <v>38.78</v>
      </c>
      <c r="HS95" s="233">
        <v>34.630000000000003</v>
      </c>
      <c r="HT95" s="233">
        <v>167.61</v>
      </c>
      <c r="HU95" s="233">
        <v>83.26</v>
      </c>
      <c r="HV95" s="233">
        <v>173.62</v>
      </c>
      <c r="HW95" s="233">
        <v>52.86</v>
      </c>
      <c r="HX95" s="233">
        <v>64.3</v>
      </c>
      <c r="HY95" s="233">
        <v>176.46</v>
      </c>
      <c r="HZ95" s="233">
        <v>180.28</v>
      </c>
      <c r="IA95" s="233">
        <v>100.24</v>
      </c>
      <c r="IB95" s="233">
        <v>100.07</v>
      </c>
      <c r="IC95" s="233">
        <v>71.290000000000006</v>
      </c>
      <c r="ID95" s="233">
        <v>59.88</v>
      </c>
      <c r="IE95" s="233">
        <v>61.43</v>
      </c>
      <c r="IF95" s="233">
        <v>46.52</v>
      </c>
      <c r="IG95" s="233">
        <v>48.53</v>
      </c>
      <c r="IH95" s="233">
        <v>69.05</v>
      </c>
      <c r="II95" s="233">
        <v>80.33</v>
      </c>
      <c r="IJ95" s="233">
        <v>82.77</v>
      </c>
      <c r="IK95" s="233">
        <v>91.86</v>
      </c>
      <c r="IL95" s="233">
        <v>82.99</v>
      </c>
      <c r="IM95" s="233">
        <v>48</v>
      </c>
      <c r="IN95" s="233">
        <v>95.92</v>
      </c>
      <c r="IO95" s="233">
        <v>47.12</v>
      </c>
      <c r="IP95" s="233">
        <v>86.5</v>
      </c>
      <c r="IQ95" s="233">
        <v>82.36</v>
      </c>
      <c r="IR95" s="233">
        <v>28.51</v>
      </c>
      <c r="IS95" s="233">
        <v>61.29</v>
      </c>
      <c r="IT95" s="233">
        <v>63.16</v>
      </c>
      <c r="IU95" s="233">
        <v>63.75</v>
      </c>
      <c r="IV95" s="233">
        <v>56.33</v>
      </c>
      <c r="IW95" s="233">
        <v>56.09</v>
      </c>
      <c r="IX95" s="233">
        <v>215.4</v>
      </c>
      <c r="IY95" s="233">
        <v>83.2</v>
      </c>
      <c r="IZ95" s="233">
        <v>66.88</v>
      </c>
      <c r="JA95" s="233">
        <v>59.2</v>
      </c>
      <c r="JB95" s="233">
        <v>65.430000000000007</v>
      </c>
      <c r="JC95" s="233">
        <v>96.42</v>
      </c>
      <c r="JD95" s="233">
        <v>103.98</v>
      </c>
      <c r="JE95" s="233">
        <v>62.25</v>
      </c>
      <c r="JF95" s="233">
        <v>65.459999999999994</v>
      </c>
      <c r="JG95" s="233">
        <v>54.7</v>
      </c>
      <c r="JH95" s="233">
        <v>83.88</v>
      </c>
      <c r="JI95" s="233">
        <v>55.08</v>
      </c>
      <c r="JJ95" s="233">
        <v>76.5</v>
      </c>
      <c r="JK95" s="233">
        <v>131.36000000000001</v>
      </c>
      <c r="JL95" s="233">
        <v>62.63</v>
      </c>
      <c r="JM95" s="233">
        <v>25.2</v>
      </c>
      <c r="JN95" s="231">
        <v>55.3</v>
      </c>
      <c r="JO95" s="233">
        <v>94.8</v>
      </c>
      <c r="JP95" s="233">
        <v>174.4</v>
      </c>
      <c r="JQ95" s="233">
        <v>78.39</v>
      </c>
      <c r="JR95" s="233">
        <v>143.94</v>
      </c>
      <c r="JS95" s="233">
        <v>72.81</v>
      </c>
      <c r="JT95" s="233">
        <v>40.44</v>
      </c>
      <c r="JU95" s="233">
        <v>82.35</v>
      </c>
      <c r="JV95" s="233">
        <v>58.68</v>
      </c>
      <c r="JW95" s="233">
        <v>130.58000000000001</v>
      </c>
      <c r="JX95" s="233">
        <v>73.2</v>
      </c>
      <c r="JY95" s="233">
        <v>67.510000000000005</v>
      </c>
      <c r="JZ95" s="233">
        <v>46.39</v>
      </c>
      <c r="KA95" s="233">
        <v>69.150000000000006</v>
      </c>
      <c r="KB95" s="233">
        <v>78.569999999999993</v>
      </c>
      <c r="KC95" s="233">
        <v>42.37</v>
      </c>
      <c r="KD95" s="233">
        <v>61.47</v>
      </c>
      <c r="KE95" s="233">
        <v>58.11</v>
      </c>
      <c r="KF95" s="233">
        <v>139.04</v>
      </c>
      <c r="KG95" s="233">
        <v>192.6</v>
      </c>
      <c r="KH95" s="233">
        <v>85.63</v>
      </c>
      <c r="KI95" s="233">
        <v>98.49</v>
      </c>
      <c r="KJ95" s="231">
        <v>43.16</v>
      </c>
      <c r="KK95" s="233">
        <v>78.08</v>
      </c>
      <c r="KL95" s="233">
        <v>83.07</v>
      </c>
      <c r="KM95" s="233">
        <v>146.94999999999999</v>
      </c>
      <c r="KN95" s="233">
        <v>139.07</v>
      </c>
      <c r="KO95" s="233">
        <v>40.15</v>
      </c>
      <c r="KP95" s="233">
        <v>21.3</v>
      </c>
      <c r="KQ95" s="233">
        <v>67.459999999999994</v>
      </c>
      <c r="KR95" s="233">
        <v>68.260000000000005</v>
      </c>
      <c r="KS95" s="233">
        <v>68.959999999999994</v>
      </c>
      <c r="KT95" s="233">
        <v>101.8</v>
      </c>
      <c r="KU95" s="233">
        <v>88.31</v>
      </c>
      <c r="KV95" s="233">
        <v>158.37</v>
      </c>
      <c r="KW95" s="233">
        <v>67.349999999999994</v>
      </c>
      <c r="KX95" s="233">
        <v>109.33</v>
      </c>
      <c r="KY95" s="233">
        <v>123.35</v>
      </c>
      <c r="KZ95" s="233">
        <v>125.06</v>
      </c>
    </row>
    <row r="96" spans="1:312">
      <c r="A96" s="232">
        <v>2021</v>
      </c>
      <c r="B96" s="232">
        <v>9</v>
      </c>
      <c r="C96" s="233">
        <v>350.59</v>
      </c>
      <c r="D96" s="233">
        <v>141.24</v>
      </c>
      <c r="E96" s="233">
        <v>143.94999999999999</v>
      </c>
      <c r="F96" s="233">
        <v>143.61000000000001</v>
      </c>
      <c r="G96" s="231">
        <v>165.9</v>
      </c>
      <c r="H96" s="233">
        <v>151.15</v>
      </c>
      <c r="I96" s="233">
        <v>326.24</v>
      </c>
      <c r="J96" s="233">
        <v>66.05</v>
      </c>
      <c r="K96" s="233">
        <v>328.97</v>
      </c>
      <c r="L96" s="233">
        <v>163.69999999999999</v>
      </c>
      <c r="M96" s="233">
        <v>156.01</v>
      </c>
      <c r="N96" s="233">
        <v>184.18</v>
      </c>
      <c r="O96" s="233">
        <v>149.65</v>
      </c>
      <c r="P96" s="233">
        <v>218.63</v>
      </c>
      <c r="Q96" s="233">
        <v>293.67</v>
      </c>
      <c r="R96" s="233">
        <v>88.94</v>
      </c>
      <c r="S96" s="233">
        <v>286.24</v>
      </c>
      <c r="T96" s="233">
        <v>148.69999999999999</v>
      </c>
      <c r="U96" s="233">
        <v>210.75</v>
      </c>
      <c r="V96" s="233">
        <v>102.25</v>
      </c>
      <c r="W96" s="233">
        <v>198.75</v>
      </c>
      <c r="X96" s="233">
        <v>157.61000000000001</v>
      </c>
      <c r="Y96" s="233">
        <v>154.05000000000001</v>
      </c>
      <c r="Z96" s="233">
        <v>118.32</v>
      </c>
      <c r="AA96" s="233">
        <v>94.47</v>
      </c>
      <c r="AB96" s="233">
        <v>272.04000000000002</v>
      </c>
      <c r="AC96" s="233">
        <v>157.13999999999999</v>
      </c>
      <c r="AD96" s="233">
        <v>93.57</v>
      </c>
      <c r="AE96" s="233">
        <v>179.71</v>
      </c>
      <c r="AF96" s="233">
        <v>147.80000000000001</v>
      </c>
      <c r="AG96" s="233">
        <v>172.22</v>
      </c>
      <c r="AH96" s="233">
        <v>214.13</v>
      </c>
      <c r="AI96" s="233">
        <v>216.9</v>
      </c>
      <c r="AJ96" s="233">
        <v>284.56</v>
      </c>
      <c r="AK96" s="233">
        <v>152.13</v>
      </c>
      <c r="AL96" s="233">
        <v>223.93</v>
      </c>
      <c r="AM96" s="233">
        <v>161.6</v>
      </c>
      <c r="AN96" s="233">
        <v>140.56</v>
      </c>
      <c r="AO96" s="233">
        <v>162.04</v>
      </c>
      <c r="AP96" s="233">
        <v>153.29</v>
      </c>
      <c r="AQ96" s="233">
        <v>83.25</v>
      </c>
      <c r="AR96" s="233">
        <v>182.64</v>
      </c>
      <c r="AS96" s="233">
        <v>95.83</v>
      </c>
      <c r="AT96" s="233">
        <v>162.65</v>
      </c>
      <c r="AU96" s="233">
        <v>54.79</v>
      </c>
      <c r="AV96" s="233">
        <v>194.44</v>
      </c>
      <c r="AW96" s="233">
        <v>185.12</v>
      </c>
      <c r="AX96" s="233">
        <v>189.52</v>
      </c>
      <c r="AY96" s="233">
        <v>147.77000000000001</v>
      </c>
      <c r="AZ96" s="233">
        <v>163.06</v>
      </c>
      <c r="BA96" s="233">
        <v>153.47</v>
      </c>
      <c r="BB96" s="233">
        <v>160.72999999999999</v>
      </c>
      <c r="BC96" s="233">
        <v>300.82</v>
      </c>
      <c r="BD96" s="233">
        <v>144.81</v>
      </c>
      <c r="BE96" s="233">
        <v>281.14999999999998</v>
      </c>
      <c r="BF96" s="233">
        <v>151.46</v>
      </c>
      <c r="BG96" s="233">
        <v>160.6</v>
      </c>
      <c r="BH96" s="231">
        <v>153.13999999999999</v>
      </c>
      <c r="BI96" s="231">
        <v>149.58000000000001</v>
      </c>
      <c r="BJ96" s="233">
        <v>135.37</v>
      </c>
      <c r="BK96" s="233">
        <v>149.94999999999999</v>
      </c>
      <c r="BL96" s="233">
        <v>315.7</v>
      </c>
      <c r="BM96" s="233">
        <v>343.14</v>
      </c>
      <c r="BN96" s="233">
        <v>173.3</v>
      </c>
      <c r="BO96" s="233">
        <v>100.11</v>
      </c>
      <c r="BP96" s="233">
        <v>136.03</v>
      </c>
      <c r="BQ96" s="231">
        <v>145.44</v>
      </c>
      <c r="BR96" s="233">
        <v>195.63</v>
      </c>
      <c r="BS96" s="233">
        <v>158.19</v>
      </c>
      <c r="BT96" s="233">
        <v>169.4</v>
      </c>
      <c r="BU96" s="233">
        <v>95.39</v>
      </c>
      <c r="BV96" s="233">
        <v>266.25</v>
      </c>
      <c r="BW96" s="233">
        <v>294.45</v>
      </c>
      <c r="BX96" s="233">
        <v>282.7</v>
      </c>
      <c r="BY96" s="233">
        <v>188.24</v>
      </c>
      <c r="BZ96" s="233">
        <v>75.64</v>
      </c>
      <c r="CA96" s="233">
        <v>352.42</v>
      </c>
      <c r="CB96" s="233">
        <v>126.7</v>
      </c>
      <c r="CC96" s="233">
        <v>118.78</v>
      </c>
      <c r="CD96" s="233">
        <v>152.19999999999999</v>
      </c>
      <c r="CE96" s="233">
        <v>136.83000000000001</v>
      </c>
      <c r="CF96" s="233">
        <v>197.02</v>
      </c>
      <c r="CG96" s="233">
        <v>147.68</v>
      </c>
      <c r="CH96" s="233">
        <v>154.53</v>
      </c>
      <c r="CI96" s="233">
        <v>193.4</v>
      </c>
      <c r="CJ96" s="233">
        <v>143.19999999999999</v>
      </c>
      <c r="CK96" s="233">
        <v>140.63</v>
      </c>
      <c r="CL96" s="233">
        <v>189.03</v>
      </c>
      <c r="CM96" s="233">
        <v>208.65</v>
      </c>
      <c r="CN96" s="233">
        <v>114.88</v>
      </c>
      <c r="CO96" s="233">
        <v>75.8</v>
      </c>
      <c r="CP96" s="233">
        <v>130.38</v>
      </c>
      <c r="CQ96" s="233">
        <v>98.93</v>
      </c>
      <c r="CR96" s="233">
        <v>99.92</v>
      </c>
      <c r="CS96" s="233">
        <v>144.5</v>
      </c>
      <c r="CT96" s="233">
        <v>307.25</v>
      </c>
      <c r="CU96" s="233">
        <v>263.92</v>
      </c>
      <c r="CV96" s="233">
        <v>146.37</v>
      </c>
      <c r="CW96" s="233">
        <v>304.20999999999998</v>
      </c>
      <c r="CX96" s="233">
        <v>103.66</v>
      </c>
      <c r="CY96" s="233">
        <v>353.59</v>
      </c>
      <c r="CZ96" s="233">
        <v>127.96</v>
      </c>
      <c r="DA96" s="233">
        <v>107.54</v>
      </c>
      <c r="DB96" s="233">
        <v>177.85</v>
      </c>
      <c r="DC96" s="233">
        <v>96.95</v>
      </c>
      <c r="DD96" s="233">
        <v>141.62</v>
      </c>
      <c r="DE96" s="233">
        <v>154.18</v>
      </c>
      <c r="DF96" s="233">
        <v>161.19</v>
      </c>
      <c r="DG96" s="233">
        <v>142.9</v>
      </c>
      <c r="DH96" s="233">
        <v>347.75</v>
      </c>
      <c r="DI96" s="233">
        <v>156.18</v>
      </c>
      <c r="DJ96" s="233">
        <v>105.49</v>
      </c>
      <c r="DK96" s="233">
        <v>174.82</v>
      </c>
      <c r="DL96" s="233">
        <v>201.48</v>
      </c>
      <c r="DM96" s="233">
        <v>235.94</v>
      </c>
      <c r="DN96" s="233">
        <v>98.83</v>
      </c>
      <c r="DO96" s="233">
        <v>156.69999999999999</v>
      </c>
      <c r="DP96" s="233">
        <v>156.41</v>
      </c>
      <c r="DQ96" s="233">
        <v>106</v>
      </c>
      <c r="DR96" s="233">
        <v>92.26</v>
      </c>
      <c r="DS96" s="233">
        <v>151.41999999999999</v>
      </c>
      <c r="DT96" s="233">
        <v>120.1</v>
      </c>
      <c r="DU96" s="233">
        <v>332.97</v>
      </c>
      <c r="DV96" s="233">
        <v>72.540000000000006</v>
      </c>
      <c r="DW96" s="233">
        <v>159.77000000000001</v>
      </c>
      <c r="DX96" s="233">
        <v>104.37</v>
      </c>
      <c r="DY96" s="233">
        <v>67.010000000000005</v>
      </c>
      <c r="DZ96" s="233">
        <v>161.25</v>
      </c>
      <c r="EA96" s="233">
        <v>212.58</v>
      </c>
      <c r="EB96" s="233">
        <v>134.63999999999999</v>
      </c>
      <c r="EC96" s="233">
        <v>145.69999999999999</v>
      </c>
      <c r="ED96" s="233">
        <v>147.94999999999999</v>
      </c>
      <c r="EE96" s="233">
        <v>125.56</v>
      </c>
      <c r="EF96" s="233">
        <v>135.58000000000001</v>
      </c>
      <c r="EG96" s="233">
        <v>180.72</v>
      </c>
      <c r="EH96" s="233">
        <v>132.68</v>
      </c>
      <c r="EI96" s="233">
        <v>139</v>
      </c>
      <c r="EJ96" s="233">
        <v>223.62</v>
      </c>
      <c r="EK96" s="233">
        <v>65.59</v>
      </c>
      <c r="EL96" s="233">
        <v>196.7</v>
      </c>
      <c r="EM96" s="233">
        <v>265.7</v>
      </c>
      <c r="EN96" s="233">
        <v>72.489999999999995</v>
      </c>
      <c r="EO96" s="233">
        <v>285.91000000000003</v>
      </c>
      <c r="EP96" s="233">
        <v>105.95</v>
      </c>
      <c r="EQ96" s="233">
        <v>153.91</v>
      </c>
      <c r="ER96" s="233">
        <v>64.25</v>
      </c>
      <c r="ES96" s="233">
        <v>232.43</v>
      </c>
      <c r="ET96" s="233">
        <v>316.17</v>
      </c>
      <c r="EU96" s="233">
        <v>126.66</v>
      </c>
      <c r="EV96" s="233">
        <v>125.87</v>
      </c>
      <c r="EW96" s="233">
        <v>122.89</v>
      </c>
      <c r="EX96" s="233">
        <v>143.82</v>
      </c>
      <c r="EY96" s="233">
        <v>205.46</v>
      </c>
      <c r="EZ96" s="233">
        <v>139.44999999999999</v>
      </c>
      <c r="FA96" s="231">
        <v>165.26</v>
      </c>
      <c r="FB96" s="233">
        <v>133.97</v>
      </c>
      <c r="FC96" s="233">
        <v>182.94</v>
      </c>
      <c r="FD96" s="233">
        <v>171.03</v>
      </c>
      <c r="FE96" s="233">
        <v>109.6</v>
      </c>
      <c r="FF96" s="233">
        <v>119.01</v>
      </c>
      <c r="FG96" s="233">
        <v>109.54</v>
      </c>
      <c r="FH96" s="233">
        <v>98.08</v>
      </c>
      <c r="FI96" s="233">
        <v>145.32</v>
      </c>
      <c r="FJ96" s="233">
        <v>180.6</v>
      </c>
      <c r="FK96" s="233">
        <v>183.73</v>
      </c>
      <c r="FL96" s="233">
        <v>251.12</v>
      </c>
      <c r="FM96" s="233">
        <v>135.83000000000001</v>
      </c>
      <c r="FN96" s="233">
        <v>172.01</v>
      </c>
      <c r="FO96" s="233">
        <v>303.55</v>
      </c>
      <c r="FP96" s="233">
        <v>146.93</v>
      </c>
      <c r="FQ96" s="233">
        <v>129.82</v>
      </c>
      <c r="FR96" s="233">
        <v>157.99</v>
      </c>
      <c r="FS96" s="233">
        <v>147.66</v>
      </c>
      <c r="FT96" s="233">
        <v>145.53</v>
      </c>
      <c r="FU96" s="233">
        <v>165.45</v>
      </c>
      <c r="FV96" s="233">
        <v>127.86</v>
      </c>
      <c r="FW96" s="233">
        <v>198.93</v>
      </c>
      <c r="FX96" s="233">
        <v>122.97</v>
      </c>
      <c r="FY96" s="233">
        <v>213.35</v>
      </c>
      <c r="FZ96" s="233">
        <v>127.38</v>
      </c>
      <c r="GA96" s="233">
        <v>112.14</v>
      </c>
      <c r="GB96" s="233">
        <v>133.81</v>
      </c>
      <c r="GC96" s="233">
        <v>333.05</v>
      </c>
      <c r="GD96" s="233">
        <v>120.95</v>
      </c>
      <c r="GE96" s="231">
        <v>115.75</v>
      </c>
      <c r="GF96" s="233">
        <v>269.63</v>
      </c>
      <c r="GG96" s="233">
        <v>342.18</v>
      </c>
      <c r="GH96" s="233">
        <v>264.61</v>
      </c>
      <c r="GI96" s="233">
        <v>107.62</v>
      </c>
      <c r="GJ96" s="233">
        <v>212.9</v>
      </c>
      <c r="GK96" s="233">
        <v>179.12</v>
      </c>
      <c r="GL96" s="233">
        <v>149.51</v>
      </c>
      <c r="GM96" s="233">
        <v>182.61</v>
      </c>
      <c r="GN96" s="233">
        <v>167.24</v>
      </c>
      <c r="GO96" s="233">
        <v>73.38</v>
      </c>
      <c r="GP96" s="233">
        <v>92.35</v>
      </c>
      <c r="GQ96" s="233">
        <v>143.36000000000001</v>
      </c>
      <c r="GR96" s="233">
        <v>264.44</v>
      </c>
      <c r="GS96" s="233">
        <v>185.19</v>
      </c>
      <c r="GT96" s="233">
        <v>131.96</v>
      </c>
      <c r="GU96" s="233">
        <v>82.74</v>
      </c>
      <c r="GV96" s="233">
        <v>165.74</v>
      </c>
      <c r="GW96" s="233">
        <v>91.72</v>
      </c>
      <c r="GX96" s="233">
        <v>153.30000000000001</v>
      </c>
      <c r="GY96" s="233">
        <v>190.15</v>
      </c>
      <c r="GZ96" s="233">
        <v>264.51</v>
      </c>
      <c r="HA96" s="233">
        <v>150.94999999999999</v>
      </c>
      <c r="HB96" s="233">
        <v>142.15</v>
      </c>
      <c r="HC96" s="233">
        <v>312.17</v>
      </c>
      <c r="HD96" s="233">
        <v>74</v>
      </c>
      <c r="HE96" s="233">
        <v>119.88</v>
      </c>
      <c r="HF96" s="233">
        <v>144.55000000000001</v>
      </c>
      <c r="HG96" s="233">
        <v>140.94</v>
      </c>
      <c r="HH96" s="233">
        <v>177.44</v>
      </c>
      <c r="HI96" s="233">
        <v>284.77</v>
      </c>
      <c r="HJ96" s="233">
        <v>302.88</v>
      </c>
      <c r="HK96" s="233">
        <v>157.38</v>
      </c>
      <c r="HL96" s="233">
        <v>105.71</v>
      </c>
      <c r="HM96" s="233">
        <v>277.74</v>
      </c>
      <c r="HN96" s="233">
        <v>142.88</v>
      </c>
      <c r="HO96" s="233">
        <v>215.43</v>
      </c>
      <c r="HP96" s="233">
        <v>173.88</v>
      </c>
      <c r="HQ96" s="233">
        <v>176.5</v>
      </c>
      <c r="HR96" s="233">
        <v>83.25</v>
      </c>
      <c r="HS96" s="233">
        <v>78.34</v>
      </c>
      <c r="HT96" s="233">
        <v>262.14</v>
      </c>
      <c r="HU96" s="233">
        <v>160.94</v>
      </c>
      <c r="HV96" s="233">
        <v>259.97000000000003</v>
      </c>
      <c r="HW96" s="233">
        <v>123.89</v>
      </c>
      <c r="HX96" s="233">
        <v>144.03</v>
      </c>
      <c r="HY96" s="233">
        <v>262.68</v>
      </c>
      <c r="HZ96" s="233">
        <v>269.24</v>
      </c>
      <c r="IA96" s="233">
        <v>191.38</v>
      </c>
      <c r="IB96" s="233">
        <v>165</v>
      </c>
      <c r="IC96" s="233">
        <v>175.14</v>
      </c>
      <c r="ID96" s="233">
        <v>135.93</v>
      </c>
      <c r="IE96" s="233">
        <v>154.72999999999999</v>
      </c>
      <c r="IF96" s="233">
        <v>89.57</v>
      </c>
      <c r="IG96" s="233">
        <v>120.68</v>
      </c>
      <c r="IH96" s="233">
        <v>145.71</v>
      </c>
      <c r="II96" s="233">
        <v>156.08000000000001</v>
      </c>
      <c r="IJ96" s="233">
        <v>184.61</v>
      </c>
      <c r="IK96" s="233">
        <v>226.35</v>
      </c>
      <c r="IL96" s="233">
        <v>140.9</v>
      </c>
      <c r="IM96" s="233">
        <v>92.86</v>
      </c>
      <c r="IN96" s="233">
        <v>185.61</v>
      </c>
      <c r="IO96" s="233">
        <v>113.32</v>
      </c>
      <c r="IP96" s="233">
        <v>163.33000000000001</v>
      </c>
      <c r="IQ96" s="233">
        <v>159.22</v>
      </c>
      <c r="IR96" s="233">
        <v>66.11</v>
      </c>
      <c r="IS96" s="233">
        <v>134.79</v>
      </c>
      <c r="IT96" s="233">
        <v>149.83000000000001</v>
      </c>
      <c r="IU96" s="233">
        <v>158.72999999999999</v>
      </c>
      <c r="IV96" s="233">
        <v>150.78</v>
      </c>
      <c r="IW96" s="233">
        <v>154.16999999999999</v>
      </c>
      <c r="IX96" s="233">
        <v>294.39</v>
      </c>
      <c r="IY96" s="233">
        <v>180.75</v>
      </c>
      <c r="IZ96" s="233">
        <v>140.4</v>
      </c>
      <c r="JA96" s="233">
        <v>126.84</v>
      </c>
      <c r="JB96" s="233">
        <v>133.63999999999999</v>
      </c>
      <c r="JC96" s="233">
        <v>169.16</v>
      </c>
      <c r="JD96" s="233">
        <v>255.99</v>
      </c>
      <c r="JE96" s="233">
        <v>161.52000000000001</v>
      </c>
      <c r="JF96" s="233">
        <v>168.9</v>
      </c>
      <c r="JG96" s="233">
        <v>133.62</v>
      </c>
      <c r="JH96" s="233">
        <v>156.1</v>
      </c>
      <c r="JI96" s="233">
        <v>131.77000000000001</v>
      </c>
      <c r="JJ96" s="233">
        <v>179.15</v>
      </c>
      <c r="JK96" s="233">
        <v>222.53</v>
      </c>
      <c r="JL96" s="233">
        <v>136.57</v>
      </c>
      <c r="JM96" s="233">
        <v>91.83</v>
      </c>
      <c r="JN96" s="231">
        <v>152.44999999999999</v>
      </c>
      <c r="JO96" s="233">
        <v>158.18</v>
      </c>
      <c r="JP96" s="233">
        <v>302.27</v>
      </c>
      <c r="JQ96" s="233">
        <v>151.6</v>
      </c>
      <c r="JR96" s="233">
        <v>293.77999999999997</v>
      </c>
      <c r="JS96" s="233">
        <v>150.88999999999999</v>
      </c>
      <c r="JT96" s="233">
        <v>128.31</v>
      </c>
      <c r="JU96" s="233">
        <v>152.81</v>
      </c>
      <c r="JV96" s="233">
        <v>131.27000000000001</v>
      </c>
      <c r="JW96" s="233">
        <v>278.83</v>
      </c>
      <c r="JX96" s="233">
        <v>143.80000000000001</v>
      </c>
      <c r="JY96" s="233">
        <v>163.49</v>
      </c>
      <c r="JZ96" s="233">
        <v>115.92</v>
      </c>
      <c r="KA96" s="233">
        <v>158</v>
      </c>
      <c r="KB96" s="233">
        <v>139.31</v>
      </c>
      <c r="KC96" s="233">
        <v>77.36</v>
      </c>
      <c r="KD96" s="233">
        <v>160.91999999999999</v>
      </c>
      <c r="KE96" s="233">
        <v>136.47</v>
      </c>
      <c r="KF96" s="233">
        <v>258.42</v>
      </c>
      <c r="KG96" s="233">
        <v>275.5</v>
      </c>
      <c r="KH96" s="233">
        <v>166.27</v>
      </c>
      <c r="KI96" s="233">
        <v>158.88999999999999</v>
      </c>
      <c r="KJ96" s="231">
        <v>92.52</v>
      </c>
      <c r="KK96" s="233">
        <v>151.29</v>
      </c>
      <c r="KL96" s="233">
        <v>138.12</v>
      </c>
      <c r="KM96" s="233">
        <v>238.2</v>
      </c>
      <c r="KN96" s="233">
        <v>291.94</v>
      </c>
      <c r="KO96" s="233">
        <v>93.36</v>
      </c>
      <c r="KP96" s="233">
        <v>78.150000000000006</v>
      </c>
      <c r="KQ96" s="233">
        <v>143.29</v>
      </c>
      <c r="KR96" s="233">
        <v>154.58000000000001</v>
      </c>
      <c r="KS96" s="233">
        <v>118.08</v>
      </c>
      <c r="KT96" s="233">
        <v>243.75</v>
      </c>
      <c r="KU96" s="233">
        <v>161.25</v>
      </c>
      <c r="KV96" s="233">
        <v>259.58999999999997</v>
      </c>
      <c r="KW96" s="233">
        <v>175.87</v>
      </c>
      <c r="KX96" s="233">
        <v>199</v>
      </c>
      <c r="KY96" s="233">
        <v>304.02999999999997</v>
      </c>
      <c r="KZ96" s="233">
        <v>312.39999999999998</v>
      </c>
    </row>
    <row r="97" spans="1:312">
      <c r="A97" s="232">
        <v>2021</v>
      </c>
      <c r="B97" s="232">
        <v>10</v>
      </c>
      <c r="C97" s="233">
        <v>505.86</v>
      </c>
      <c r="D97" s="233">
        <v>245.56</v>
      </c>
      <c r="E97" s="233">
        <v>247.91</v>
      </c>
      <c r="F97" s="233">
        <v>277.18</v>
      </c>
      <c r="G97" s="231">
        <v>283.20999999999998</v>
      </c>
      <c r="H97" s="233">
        <v>254.56</v>
      </c>
      <c r="I97" s="233">
        <v>473.59</v>
      </c>
      <c r="J97" s="233">
        <v>190.45</v>
      </c>
      <c r="K97" s="233">
        <v>475.38</v>
      </c>
      <c r="L97" s="233">
        <v>275.01</v>
      </c>
      <c r="M97" s="233">
        <v>266.54000000000002</v>
      </c>
      <c r="N97" s="233">
        <v>279.88</v>
      </c>
      <c r="O97" s="233">
        <v>257.86</v>
      </c>
      <c r="P97" s="233">
        <v>317.66000000000003</v>
      </c>
      <c r="Q97" s="233">
        <v>412.14</v>
      </c>
      <c r="R97" s="233">
        <v>214.13</v>
      </c>
      <c r="S97" s="233">
        <v>439.43</v>
      </c>
      <c r="T97" s="233">
        <v>259.33999999999997</v>
      </c>
      <c r="U97" s="233">
        <v>303.64999999999998</v>
      </c>
      <c r="V97" s="233">
        <v>229.15</v>
      </c>
      <c r="W97" s="233">
        <v>291.89</v>
      </c>
      <c r="X97" s="233">
        <v>276.19</v>
      </c>
      <c r="Y97" s="233">
        <v>254.56</v>
      </c>
      <c r="Z97" s="233">
        <v>256.56</v>
      </c>
      <c r="AA97" s="233">
        <v>226.89</v>
      </c>
      <c r="AB97" s="233">
        <v>374.88</v>
      </c>
      <c r="AC97" s="233">
        <v>258.17</v>
      </c>
      <c r="AD97" s="233">
        <v>209.3</v>
      </c>
      <c r="AE97" s="233">
        <v>292.66000000000003</v>
      </c>
      <c r="AF97" s="233">
        <v>248.08</v>
      </c>
      <c r="AG97" s="233">
        <v>280.45999999999998</v>
      </c>
      <c r="AH97" s="233">
        <v>311.56</v>
      </c>
      <c r="AI97" s="233">
        <v>308.89999999999998</v>
      </c>
      <c r="AJ97" s="233">
        <v>414.55</v>
      </c>
      <c r="AK97" s="233">
        <v>258.95</v>
      </c>
      <c r="AL97" s="233">
        <v>306.75</v>
      </c>
      <c r="AM97" s="233">
        <v>288.43</v>
      </c>
      <c r="AN97" s="233">
        <v>277.2</v>
      </c>
      <c r="AO97" s="233">
        <v>263.14999999999998</v>
      </c>
      <c r="AP97" s="233">
        <v>258.17</v>
      </c>
      <c r="AQ97" s="233">
        <v>215.92</v>
      </c>
      <c r="AR97" s="233">
        <v>281.61</v>
      </c>
      <c r="AS97" s="233">
        <v>201.53</v>
      </c>
      <c r="AT97" s="233">
        <v>270.47000000000003</v>
      </c>
      <c r="AU97" s="233">
        <v>162.97999999999999</v>
      </c>
      <c r="AV97" s="233">
        <v>290.37</v>
      </c>
      <c r="AW97" s="233">
        <v>290.95</v>
      </c>
      <c r="AX97" s="233">
        <v>278.05</v>
      </c>
      <c r="AY97" s="233">
        <v>265.44</v>
      </c>
      <c r="AZ97" s="233">
        <v>269.44</v>
      </c>
      <c r="BA97" s="233">
        <v>264.62</v>
      </c>
      <c r="BB97" s="233">
        <v>266.98</v>
      </c>
      <c r="BC97" s="233">
        <v>423.89</v>
      </c>
      <c r="BD97" s="233">
        <v>248.14</v>
      </c>
      <c r="BE97" s="233">
        <v>402.75</v>
      </c>
      <c r="BF97" s="233">
        <v>284.39</v>
      </c>
      <c r="BG97" s="233">
        <v>266.02</v>
      </c>
      <c r="BH97" s="231">
        <v>285.45</v>
      </c>
      <c r="BI97" s="231">
        <v>255.8</v>
      </c>
      <c r="BJ97" s="233">
        <v>238.77</v>
      </c>
      <c r="BK97" s="233">
        <v>251.05</v>
      </c>
      <c r="BL97" s="233">
        <v>445.13</v>
      </c>
      <c r="BM97" s="233">
        <v>530.80999999999995</v>
      </c>
      <c r="BN97" s="233">
        <v>265.60000000000002</v>
      </c>
      <c r="BO97" s="233">
        <v>196.35</v>
      </c>
      <c r="BP97" s="233">
        <v>239.97</v>
      </c>
      <c r="BQ97" s="231">
        <v>261.47000000000003</v>
      </c>
      <c r="BR97" s="233">
        <v>299.7</v>
      </c>
      <c r="BS97" s="233">
        <v>265.7</v>
      </c>
      <c r="BT97" s="233">
        <v>274.33999999999997</v>
      </c>
      <c r="BU97" s="233">
        <v>212.82</v>
      </c>
      <c r="BV97" s="233">
        <v>378.88</v>
      </c>
      <c r="BW97" s="233">
        <v>415.74</v>
      </c>
      <c r="BX97" s="233">
        <v>388.95</v>
      </c>
      <c r="BY97" s="233">
        <v>283.3</v>
      </c>
      <c r="BZ97" s="233">
        <v>196.18</v>
      </c>
      <c r="CA97" s="233">
        <v>457</v>
      </c>
      <c r="CB97" s="233">
        <v>229.02</v>
      </c>
      <c r="CC97" s="233">
        <v>209.17</v>
      </c>
      <c r="CD97" s="233">
        <v>254.97</v>
      </c>
      <c r="CE97" s="233">
        <v>243.72</v>
      </c>
      <c r="CF97" s="233">
        <v>292.38</v>
      </c>
      <c r="CG97" s="233">
        <v>254.08</v>
      </c>
      <c r="CH97" s="233">
        <v>258.29000000000002</v>
      </c>
      <c r="CI97" s="233">
        <v>294.60000000000002</v>
      </c>
      <c r="CJ97" s="233">
        <v>279.5</v>
      </c>
      <c r="CK97" s="233">
        <v>273.52</v>
      </c>
      <c r="CL97" s="233">
        <v>292.95999999999998</v>
      </c>
      <c r="CM97" s="233">
        <v>331.98</v>
      </c>
      <c r="CN97" s="233">
        <v>254.93</v>
      </c>
      <c r="CO97" s="233">
        <v>191.39</v>
      </c>
      <c r="CP97" s="233">
        <v>267.39</v>
      </c>
      <c r="CQ97" s="233">
        <v>232.4</v>
      </c>
      <c r="CR97" s="233">
        <v>232.8</v>
      </c>
      <c r="CS97" s="233">
        <v>246.48</v>
      </c>
      <c r="CT97" s="233">
        <v>488.44</v>
      </c>
      <c r="CU97" s="233">
        <v>394.04</v>
      </c>
      <c r="CV97" s="233">
        <v>267.02999999999997</v>
      </c>
      <c r="CW97" s="233">
        <v>429.55</v>
      </c>
      <c r="CX97" s="233">
        <v>235.59</v>
      </c>
      <c r="CY97" s="233">
        <v>556.94000000000005</v>
      </c>
      <c r="CZ97" s="233">
        <v>237.26</v>
      </c>
      <c r="DA97" s="233">
        <v>237.17</v>
      </c>
      <c r="DB97" s="233">
        <v>285.37</v>
      </c>
      <c r="DC97" s="233">
        <v>219.53</v>
      </c>
      <c r="DD97" s="233">
        <v>246.41</v>
      </c>
      <c r="DE97" s="233">
        <v>265.89999999999998</v>
      </c>
      <c r="DF97" s="233">
        <v>266</v>
      </c>
      <c r="DG97" s="233">
        <v>255.58</v>
      </c>
      <c r="DH97" s="233">
        <v>540.23</v>
      </c>
      <c r="DI97" s="233">
        <v>286.70999999999998</v>
      </c>
      <c r="DJ97" s="233">
        <v>234.12</v>
      </c>
      <c r="DK97" s="233">
        <v>267.2</v>
      </c>
      <c r="DL97" s="233">
        <v>306.05</v>
      </c>
      <c r="DM97" s="233">
        <v>354.68</v>
      </c>
      <c r="DN97" s="233">
        <v>233.36</v>
      </c>
      <c r="DO97" s="233">
        <v>262.91000000000003</v>
      </c>
      <c r="DP97" s="233">
        <v>263.27</v>
      </c>
      <c r="DQ97" s="233">
        <v>204.47</v>
      </c>
      <c r="DR97" s="233">
        <v>184.42</v>
      </c>
      <c r="DS97" s="233">
        <v>254.36</v>
      </c>
      <c r="DT97" s="233">
        <v>210.75</v>
      </c>
      <c r="DU97" s="233">
        <v>509.11</v>
      </c>
      <c r="DV97" s="233">
        <v>199.35</v>
      </c>
      <c r="DW97" s="233">
        <v>264.20999999999998</v>
      </c>
      <c r="DX97" s="233">
        <v>224.38</v>
      </c>
      <c r="DY97" s="233">
        <v>186.94</v>
      </c>
      <c r="DZ97" s="233">
        <v>265.77</v>
      </c>
      <c r="EA97" s="233">
        <v>302.5</v>
      </c>
      <c r="EB97" s="233">
        <v>237.85</v>
      </c>
      <c r="EC97" s="233">
        <v>280.8</v>
      </c>
      <c r="ED97" s="233">
        <v>248.53</v>
      </c>
      <c r="EE97" s="233">
        <v>230.08</v>
      </c>
      <c r="EF97" s="233">
        <v>230.75</v>
      </c>
      <c r="EG97" s="233">
        <v>286.37</v>
      </c>
      <c r="EH97" s="233">
        <v>251.8</v>
      </c>
      <c r="EI97" s="233">
        <v>267.99</v>
      </c>
      <c r="EJ97" s="233">
        <v>325.02</v>
      </c>
      <c r="EK97" s="233">
        <v>189.65</v>
      </c>
      <c r="EL97" s="233">
        <v>295.39999999999998</v>
      </c>
      <c r="EM97" s="233">
        <v>409.76</v>
      </c>
      <c r="EN97" s="233">
        <v>200.69</v>
      </c>
      <c r="EO97" s="233">
        <v>429.91</v>
      </c>
      <c r="EP97" s="233">
        <v>196.97</v>
      </c>
      <c r="EQ97" s="233">
        <v>270.16000000000003</v>
      </c>
      <c r="ER97" s="233">
        <v>187.31</v>
      </c>
      <c r="ES97" s="233">
        <v>326.93</v>
      </c>
      <c r="ET97" s="233">
        <v>460.21</v>
      </c>
      <c r="EU97" s="233">
        <v>228.95</v>
      </c>
      <c r="EV97" s="233">
        <v>263.75</v>
      </c>
      <c r="EW97" s="233">
        <v>230.41</v>
      </c>
      <c r="EX97" s="233">
        <v>256.35000000000002</v>
      </c>
      <c r="EY97" s="233">
        <v>297.87</v>
      </c>
      <c r="EZ97" s="233">
        <v>250.13</v>
      </c>
      <c r="FA97" s="231">
        <v>279.39999999999998</v>
      </c>
      <c r="FB97" s="233">
        <v>231.54</v>
      </c>
      <c r="FC97" s="233">
        <v>290.19</v>
      </c>
      <c r="FD97" s="233">
        <v>264.87</v>
      </c>
      <c r="FE97" s="233">
        <v>207.98</v>
      </c>
      <c r="FF97" s="233">
        <v>219.49</v>
      </c>
      <c r="FG97" s="233">
        <v>244.03</v>
      </c>
      <c r="FH97" s="233">
        <v>226.14</v>
      </c>
      <c r="FI97" s="233">
        <v>248.08</v>
      </c>
      <c r="FJ97" s="233">
        <v>284.76</v>
      </c>
      <c r="FK97" s="233">
        <v>280.27</v>
      </c>
      <c r="FL97" s="233">
        <v>375.81</v>
      </c>
      <c r="FM97" s="233">
        <v>256.95</v>
      </c>
      <c r="FN97" s="233">
        <v>261.2</v>
      </c>
      <c r="FO97" s="233">
        <v>445.08</v>
      </c>
      <c r="FP97" s="233">
        <v>247.18</v>
      </c>
      <c r="FQ97" s="233">
        <v>268.23</v>
      </c>
      <c r="FR97" s="233">
        <v>261.45</v>
      </c>
      <c r="FS97" s="233">
        <v>264.18</v>
      </c>
      <c r="FT97" s="233">
        <v>252.08</v>
      </c>
      <c r="FU97" s="233">
        <v>291.38</v>
      </c>
      <c r="FV97" s="233">
        <v>220.14</v>
      </c>
      <c r="FW97" s="233">
        <v>287.76</v>
      </c>
      <c r="FX97" s="233">
        <v>258.32</v>
      </c>
      <c r="FY97" s="233">
        <v>311.70999999999998</v>
      </c>
      <c r="FZ97" s="233">
        <v>266.16000000000003</v>
      </c>
      <c r="GA97" s="233">
        <v>248.7</v>
      </c>
      <c r="GB97" s="233">
        <v>254.18</v>
      </c>
      <c r="GC97" s="233">
        <v>496.71</v>
      </c>
      <c r="GD97" s="233">
        <v>220.14</v>
      </c>
      <c r="GE97" s="231">
        <v>249.6</v>
      </c>
      <c r="GF97" s="233">
        <v>415.59</v>
      </c>
      <c r="GG97" s="233">
        <v>479.7</v>
      </c>
      <c r="GH97" s="233">
        <v>386.94</v>
      </c>
      <c r="GI97" s="233">
        <v>233.41</v>
      </c>
      <c r="GJ97" s="233">
        <v>303.10000000000002</v>
      </c>
      <c r="GK97" s="233">
        <v>278.19</v>
      </c>
      <c r="GL97" s="233">
        <v>253.44</v>
      </c>
      <c r="GM97" s="233">
        <v>273.52</v>
      </c>
      <c r="GN97" s="233">
        <v>263.32</v>
      </c>
      <c r="GO97" s="233">
        <v>195.14</v>
      </c>
      <c r="GP97" s="233">
        <v>225.57</v>
      </c>
      <c r="GQ97" s="233">
        <v>250.63</v>
      </c>
      <c r="GR97" s="233">
        <v>399.73</v>
      </c>
      <c r="GS97" s="233">
        <v>290.32</v>
      </c>
      <c r="GT97" s="233">
        <v>236.22</v>
      </c>
      <c r="GU97" s="233">
        <v>209.17</v>
      </c>
      <c r="GV97" s="233">
        <v>263.69</v>
      </c>
      <c r="GW97" s="233">
        <v>182.88</v>
      </c>
      <c r="GX97" s="233">
        <v>262.29000000000002</v>
      </c>
      <c r="GY97" s="233">
        <v>287.52</v>
      </c>
      <c r="GZ97" s="233">
        <v>388.47</v>
      </c>
      <c r="HA97" s="233">
        <v>250.33</v>
      </c>
      <c r="HB97" s="233">
        <v>245.07</v>
      </c>
      <c r="HC97" s="233">
        <v>467.7</v>
      </c>
      <c r="HD97" s="233">
        <v>202.88</v>
      </c>
      <c r="HE97" s="233">
        <v>210.5</v>
      </c>
      <c r="HF97" s="233">
        <v>248.57</v>
      </c>
      <c r="HG97" s="233">
        <v>244.4</v>
      </c>
      <c r="HH97" s="233">
        <v>285.31</v>
      </c>
      <c r="HI97" s="233">
        <v>388.62</v>
      </c>
      <c r="HJ97" s="233">
        <v>448.44</v>
      </c>
      <c r="HK97" s="233">
        <v>260.86</v>
      </c>
      <c r="HL97" s="233">
        <v>206.17</v>
      </c>
      <c r="HM97" s="233">
        <v>397.97</v>
      </c>
      <c r="HN97" s="233">
        <v>245.33</v>
      </c>
      <c r="HO97" s="233">
        <v>335.22</v>
      </c>
      <c r="HP97" s="233">
        <v>281.27</v>
      </c>
      <c r="HQ97" s="233">
        <v>280.17</v>
      </c>
      <c r="HR97" s="233">
        <v>213.2</v>
      </c>
      <c r="HS97" s="233">
        <v>207.21</v>
      </c>
      <c r="HT97" s="233">
        <v>354.5</v>
      </c>
      <c r="HU97" s="233">
        <v>281.06</v>
      </c>
      <c r="HV97" s="233">
        <v>367.5</v>
      </c>
      <c r="HW97" s="233">
        <v>227.9</v>
      </c>
      <c r="HX97" s="233">
        <v>251.18</v>
      </c>
      <c r="HY97" s="233">
        <v>365.23</v>
      </c>
      <c r="HZ97" s="233">
        <v>370.1</v>
      </c>
      <c r="IA97" s="233">
        <v>284.63</v>
      </c>
      <c r="IB97" s="233">
        <v>296.66000000000003</v>
      </c>
      <c r="IC97" s="233">
        <v>274.91000000000003</v>
      </c>
      <c r="ID97" s="233">
        <v>258.69</v>
      </c>
      <c r="IE97" s="233">
        <v>258.27999999999997</v>
      </c>
      <c r="IF97" s="233">
        <v>218.32</v>
      </c>
      <c r="IG97" s="233">
        <v>218.6</v>
      </c>
      <c r="IH97" s="233">
        <v>253.42</v>
      </c>
      <c r="II97" s="233">
        <v>266.55</v>
      </c>
      <c r="IJ97" s="233">
        <v>276.06</v>
      </c>
      <c r="IK97" s="233">
        <v>356.55</v>
      </c>
      <c r="IL97" s="233">
        <v>272.73</v>
      </c>
      <c r="IM97" s="233">
        <v>222.14</v>
      </c>
      <c r="IN97" s="233">
        <v>289.54000000000002</v>
      </c>
      <c r="IO97" s="233">
        <v>245.33</v>
      </c>
      <c r="IP97" s="233">
        <v>286.14999999999998</v>
      </c>
      <c r="IQ97" s="233">
        <v>271.83999999999997</v>
      </c>
      <c r="IR97" s="233">
        <v>179.3</v>
      </c>
      <c r="IS97" s="233">
        <v>236.9</v>
      </c>
      <c r="IT97" s="233">
        <v>258.7</v>
      </c>
      <c r="IU97" s="233">
        <v>262.18</v>
      </c>
      <c r="IV97" s="233">
        <v>253.58</v>
      </c>
      <c r="IW97" s="233">
        <v>252.1</v>
      </c>
      <c r="IX97" s="233">
        <v>398.16</v>
      </c>
      <c r="IY97" s="233">
        <v>274.70999999999998</v>
      </c>
      <c r="IZ97" s="233">
        <v>248.43</v>
      </c>
      <c r="JA97" s="233">
        <v>221.65</v>
      </c>
      <c r="JB97" s="233">
        <v>259.01</v>
      </c>
      <c r="JC97" s="233">
        <v>283.39999999999998</v>
      </c>
      <c r="JD97" s="233">
        <v>374.98</v>
      </c>
      <c r="JE97" s="233">
        <v>257.7</v>
      </c>
      <c r="JF97" s="233">
        <v>263.79000000000002</v>
      </c>
      <c r="JG97" s="233">
        <v>241.2</v>
      </c>
      <c r="JH97" s="233">
        <v>287.54000000000002</v>
      </c>
      <c r="JI97" s="233">
        <v>266.37</v>
      </c>
      <c r="JJ97" s="233">
        <v>268.94</v>
      </c>
      <c r="JK97" s="233">
        <v>316.27999999999997</v>
      </c>
      <c r="JL97" s="233">
        <v>244.04</v>
      </c>
      <c r="JM97" s="233">
        <v>195.08</v>
      </c>
      <c r="JN97" s="231">
        <v>251.3</v>
      </c>
      <c r="JO97" s="233">
        <v>289.36</v>
      </c>
      <c r="JP97" s="233">
        <v>439.36</v>
      </c>
      <c r="JQ97" s="233">
        <v>284.63</v>
      </c>
      <c r="JR97" s="233">
        <v>423.59</v>
      </c>
      <c r="JS97" s="233">
        <v>261.79000000000002</v>
      </c>
      <c r="JT97" s="233">
        <v>222.03</v>
      </c>
      <c r="JU97" s="233">
        <v>254.59</v>
      </c>
      <c r="JV97" s="233">
        <v>237.23</v>
      </c>
      <c r="JW97" s="233">
        <v>398.98</v>
      </c>
      <c r="JX97" s="233">
        <v>273.87</v>
      </c>
      <c r="JY97" s="233">
        <v>266.07</v>
      </c>
      <c r="JZ97" s="233">
        <v>244.32</v>
      </c>
      <c r="KA97" s="233">
        <v>261.32</v>
      </c>
      <c r="KB97" s="233">
        <v>278.58</v>
      </c>
      <c r="KC97" s="233">
        <v>189.96</v>
      </c>
      <c r="KD97" s="233">
        <v>256.95</v>
      </c>
      <c r="KE97" s="233">
        <v>243.56</v>
      </c>
      <c r="KF97" s="233">
        <v>368.4</v>
      </c>
      <c r="KG97" s="233">
        <v>385.78</v>
      </c>
      <c r="KH97" s="233">
        <v>273.10000000000002</v>
      </c>
      <c r="KI97" s="233">
        <v>290.31</v>
      </c>
      <c r="KJ97" s="231">
        <v>217.53</v>
      </c>
      <c r="KK97" s="233">
        <v>278.3</v>
      </c>
      <c r="KL97" s="233">
        <v>271.58999999999997</v>
      </c>
      <c r="KM97" s="233">
        <v>339.6</v>
      </c>
      <c r="KN97" s="233">
        <v>447.91</v>
      </c>
      <c r="KO97" s="233">
        <v>216.93</v>
      </c>
      <c r="KP97" s="233">
        <v>169.89</v>
      </c>
      <c r="KQ97" s="233">
        <v>247.36</v>
      </c>
      <c r="KR97" s="233">
        <v>261.39</v>
      </c>
      <c r="KS97" s="233">
        <v>250.56</v>
      </c>
      <c r="KT97" s="233">
        <v>367.26</v>
      </c>
      <c r="KU97" s="233">
        <v>283.74</v>
      </c>
      <c r="KV97" s="233">
        <v>363.69</v>
      </c>
      <c r="KW97" s="233">
        <v>267.52999999999997</v>
      </c>
      <c r="KX97" s="233">
        <v>306.52999999999997</v>
      </c>
      <c r="KY97" s="233">
        <v>450.56</v>
      </c>
      <c r="KZ97" s="233">
        <v>452.1</v>
      </c>
    </row>
    <row r="98" spans="1:312">
      <c r="A98" s="232">
        <v>2021</v>
      </c>
      <c r="B98" s="232">
        <v>11</v>
      </c>
      <c r="C98" s="233">
        <v>669.72</v>
      </c>
      <c r="D98" s="233">
        <v>407.82</v>
      </c>
      <c r="E98" s="233">
        <v>377.57</v>
      </c>
      <c r="F98" s="233">
        <v>382.18</v>
      </c>
      <c r="G98" s="231">
        <v>414.26</v>
      </c>
      <c r="H98" s="233">
        <v>436.43</v>
      </c>
      <c r="I98" s="233">
        <v>709.7</v>
      </c>
      <c r="J98" s="233">
        <v>299.37</v>
      </c>
      <c r="K98" s="233">
        <v>689.6</v>
      </c>
      <c r="L98" s="233">
        <v>468.43</v>
      </c>
      <c r="M98" s="233">
        <v>423.13</v>
      </c>
      <c r="N98" s="233">
        <v>470.76</v>
      </c>
      <c r="O98" s="233">
        <v>418.26</v>
      </c>
      <c r="P98" s="233">
        <v>519.77</v>
      </c>
      <c r="Q98" s="233">
        <v>617.89</v>
      </c>
      <c r="R98" s="233">
        <v>323.32</v>
      </c>
      <c r="S98" s="233">
        <v>673.4</v>
      </c>
      <c r="T98" s="233">
        <v>384.07</v>
      </c>
      <c r="U98" s="233">
        <v>517.29999999999995</v>
      </c>
      <c r="V98" s="233">
        <v>345.24</v>
      </c>
      <c r="W98" s="233">
        <v>486.23</v>
      </c>
      <c r="X98" s="233">
        <v>394.63</v>
      </c>
      <c r="Y98" s="233">
        <v>425</v>
      </c>
      <c r="Z98" s="233">
        <v>352.04</v>
      </c>
      <c r="AA98" s="233">
        <v>330.64</v>
      </c>
      <c r="AB98" s="233">
        <v>575.33000000000004</v>
      </c>
      <c r="AC98" s="233">
        <v>431.7</v>
      </c>
      <c r="AD98" s="233">
        <v>325.82</v>
      </c>
      <c r="AE98" s="233">
        <v>496.26</v>
      </c>
      <c r="AF98" s="233">
        <v>412.7</v>
      </c>
      <c r="AG98" s="233">
        <v>450.9</v>
      </c>
      <c r="AH98" s="233">
        <v>524.04999999999995</v>
      </c>
      <c r="AI98" s="233">
        <v>505.25</v>
      </c>
      <c r="AJ98" s="233">
        <v>624.63</v>
      </c>
      <c r="AK98" s="233">
        <v>417.35</v>
      </c>
      <c r="AL98" s="233">
        <v>526.95000000000005</v>
      </c>
      <c r="AM98" s="233">
        <v>412.1</v>
      </c>
      <c r="AN98" s="233">
        <v>382.15</v>
      </c>
      <c r="AO98" s="233">
        <v>446.38</v>
      </c>
      <c r="AP98" s="233">
        <v>433.3</v>
      </c>
      <c r="AQ98" s="233">
        <v>322.45999999999998</v>
      </c>
      <c r="AR98" s="233">
        <v>464.53</v>
      </c>
      <c r="AS98" s="233">
        <v>323.8</v>
      </c>
      <c r="AT98" s="233">
        <v>408.67</v>
      </c>
      <c r="AU98" s="233">
        <v>273.04000000000002</v>
      </c>
      <c r="AV98" s="233">
        <v>490.29</v>
      </c>
      <c r="AW98" s="233">
        <v>481.86</v>
      </c>
      <c r="AX98" s="233">
        <v>467.77</v>
      </c>
      <c r="AY98" s="233">
        <v>418.63</v>
      </c>
      <c r="AZ98" s="233">
        <v>437.47</v>
      </c>
      <c r="BA98" s="233">
        <v>428.44</v>
      </c>
      <c r="BB98" s="233">
        <v>457.4</v>
      </c>
      <c r="BC98" s="233">
        <v>637.87</v>
      </c>
      <c r="BD98" s="233">
        <v>397.41</v>
      </c>
      <c r="BE98" s="233">
        <v>587.67999999999995</v>
      </c>
      <c r="BF98" s="233">
        <v>389.32</v>
      </c>
      <c r="BG98" s="233">
        <v>422.4</v>
      </c>
      <c r="BH98" s="231">
        <v>389.76</v>
      </c>
      <c r="BI98" s="231">
        <v>430.76</v>
      </c>
      <c r="BJ98" s="233">
        <v>384.44</v>
      </c>
      <c r="BK98" s="233">
        <v>404.88</v>
      </c>
      <c r="BL98" s="233">
        <v>658.45</v>
      </c>
      <c r="BM98" s="233">
        <v>754.49</v>
      </c>
      <c r="BN98" s="233">
        <v>456</v>
      </c>
      <c r="BO98" s="233">
        <v>333.17</v>
      </c>
      <c r="BP98" s="233">
        <v>394.04</v>
      </c>
      <c r="BQ98" s="231">
        <v>387.84</v>
      </c>
      <c r="BR98" s="233">
        <v>509.97</v>
      </c>
      <c r="BS98" s="233">
        <v>432.09</v>
      </c>
      <c r="BT98" s="233">
        <v>457.88</v>
      </c>
      <c r="BU98" s="233">
        <v>325.25</v>
      </c>
      <c r="BV98" s="233">
        <v>596.05999999999995</v>
      </c>
      <c r="BW98" s="233">
        <v>606.41</v>
      </c>
      <c r="BX98" s="233">
        <v>601.64</v>
      </c>
      <c r="BY98" s="233">
        <v>477.1</v>
      </c>
      <c r="BZ98" s="233">
        <v>311.68</v>
      </c>
      <c r="CA98" s="233">
        <v>664.49</v>
      </c>
      <c r="CB98" s="233">
        <v>346.51</v>
      </c>
      <c r="CC98" s="233">
        <v>358.05</v>
      </c>
      <c r="CD98" s="233">
        <v>394.91</v>
      </c>
      <c r="CE98" s="233">
        <v>378.18</v>
      </c>
      <c r="CF98" s="233">
        <v>486.43</v>
      </c>
      <c r="CG98" s="233">
        <v>411.9</v>
      </c>
      <c r="CH98" s="233">
        <v>412.88</v>
      </c>
      <c r="CI98" s="233">
        <v>491.45</v>
      </c>
      <c r="CJ98" s="233">
        <v>395.26</v>
      </c>
      <c r="CK98" s="233">
        <v>375.49</v>
      </c>
      <c r="CL98" s="233">
        <v>482.8</v>
      </c>
      <c r="CM98" s="233">
        <v>522.02</v>
      </c>
      <c r="CN98" s="233">
        <v>354.08</v>
      </c>
      <c r="CO98" s="233">
        <v>304.83999999999997</v>
      </c>
      <c r="CP98" s="233">
        <v>382.37</v>
      </c>
      <c r="CQ98" s="233">
        <v>340.49</v>
      </c>
      <c r="CR98" s="233">
        <v>339.07</v>
      </c>
      <c r="CS98" s="233">
        <v>412.65</v>
      </c>
      <c r="CT98" s="233">
        <v>744.69</v>
      </c>
      <c r="CU98" s="233">
        <v>620.96</v>
      </c>
      <c r="CV98" s="233">
        <v>387.77</v>
      </c>
      <c r="CW98" s="233">
        <v>620.1</v>
      </c>
      <c r="CX98" s="233">
        <v>345.75</v>
      </c>
      <c r="CY98" s="233">
        <v>814.35</v>
      </c>
      <c r="CZ98" s="233">
        <v>375.72</v>
      </c>
      <c r="DA98" s="233">
        <v>340.18</v>
      </c>
      <c r="DB98" s="233">
        <v>457.32</v>
      </c>
      <c r="DC98" s="233">
        <v>333.68</v>
      </c>
      <c r="DD98" s="233">
        <v>425.9</v>
      </c>
      <c r="DE98" s="233">
        <v>428.26</v>
      </c>
      <c r="DF98" s="233">
        <v>454.29</v>
      </c>
      <c r="DG98" s="233">
        <v>376.54</v>
      </c>
      <c r="DH98" s="233">
        <v>749.92</v>
      </c>
      <c r="DI98" s="233">
        <v>413.31</v>
      </c>
      <c r="DJ98" s="233">
        <v>334.64</v>
      </c>
      <c r="DK98" s="233">
        <v>448.56</v>
      </c>
      <c r="DL98" s="233">
        <v>494.45</v>
      </c>
      <c r="DM98" s="233">
        <v>562.22</v>
      </c>
      <c r="DN98" s="233">
        <v>328.72</v>
      </c>
      <c r="DO98" s="233">
        <v>435.58</v>
      </c>
      <c r="DP98" s="233">
        <v>432.13</v>
      </c>
      <c r="DQ98" s="233">
        <v>338.08</v>
      </c>
      <c r="DR98" s="233">
        <v>324.52999999999997</v>
      </c>
      <c r="DS98" s="233">
        <v>435.38</v>
      </c>
      <c r="DT98" s="233">
        <v>350.76</v>
      </c>
      <c r="DU98" s="233">
        <v>747.23</v>
      </c>
      <c r="DV98" s="233">
        <v>308.22000000000003</v>
      </c>
      <c r="DW98" s="233">
        <v>447.95</v>
      </c>
      <c r="DX98" s="233">
        <v>334.31</v>
      </c>
      <c r="DY98" s="233">
        <v>302</v>
      </c>
      <c r="DZ98" s="233">
        <v>432.67</v>
      </c>
      <c r="EA98" s="233">
        <v>503.08</v>
      </c>
      <c r="EB98" s="233">
        <v>368.5</v>
      </c>
      <c r="EC98" s="233">
        <v>385.72</v>
      </c>
      <c r="ED98" s="233">
        <v>409.58</v>
      </c>
      <c r="EE98" s="233">
        <v>381.5</v>
      </c>
      <c r="EF98" s="233">
        <v>376.45</v>
      </c>
      <c r="EG98" s="233">
        <v>468.08</v>
      </c>
      <c r="EH98" s="233">
        <v>396.24</v>
      </c>
      <c r="EI98" s="233">
        <v>373.17</v>
      </c>
      <c r="EJ98" s="233">
        <v>547.13</v>
      </c>
      <c r="EK98" s="233">
        <v>298.94</v>
      </c>
      <c r="EL98" s="233">
        <v>484.39</v>
      </c>
      <c r="EM98" s="233">
        <v>609.44000000000005</v>
      </c>
      <c r="EN98" s="233">
        <v>308.05</v>
      </c>
      <c r="EO98" s="233">
        <v>659.08</v>
      </c>
      <c r="EP98" s="233">
        <v>342.44</v>
      </c>
      <c r="EQ98" s="233">
        <v>408.04</v>
      </c>
      <c r="ER98" s="233">
        <v>297.12</v>
      </c>
      <c r="ES98" s="233">
        <v>539.70000000000005</v>
      </c>
      <c r="ET98" s="233">
        <v>682.75</v>
      </c>
      <c r="EU98" s="233">
        <v>380.7</v>
      </c>
      <c r="EV98" s="233">
        <v>362.08</v>
      </c>
      <c r="EW98" s="233">
        <v>372.97</v>
      </c>
      <c r="EX98" s="233">
        <v>399.86</v>
      </c>
      <c r="EY98" s="233">
        <v>512.67999999999995</v>
      </c>
      <c r="EZ98" s="233">
        <v>396.25</v>
      </c>
      <c r="FA98" s="231">
        <v>406.89</v>
      </c>
      <c r="FB98" s="233">
        <v>381.83</v>
      </c>
      <c r="FC98" s="233">
        <v>485.74</v>
      </c>
      <c r="FD98" s="233">
        <v>454.18</v>
      </c>
      <c r="FE98" s="233">
        <v>344.36</v>
      </c>
      <c r="FF98" s="233">
        <v>355.1</v>
      </c>
      <c r="FG98" s="233">
        <v>356.66</v>
      </c>
      <c r="FH98" s="233">
        <v>341.9</v>
      </c>
      <c r="FI98" s="233">
        <v>406.13</v>
      </c>
      <c r="FJ98" s="233">
        <v>462.54</v>
      </c>
      <c r="FK98" s="233">
        <v>466.9</v>
      </c>
      <c r="FL98" s="233">
        <v>565.79</v>
      </c>
      <c r="FM98" s="233">
        <v>403.81</v>
      </c>
      <c r="FN98" s="233">
        <v>433.67</v>
      </c>
      <c r="FO98" s="233">
        <v>657.58</v>
      </c>
      <c r="FP98" s="233">
        <v>391.41</v>
      </c>
      <c r="FQ98" s="233">
        <v>375.69</v>
      </c>
      <c r="FR98" s="233">
        <v>419.18</v>
      </c>
      <c r="FS98" s="233">
        <v>412.13</v>
      </c>
      <c r="FT98" s="233">
        <v>394.98</v>
      </c>
      <c r="FU98" s="233">
        <v>417.17</v>
      </c>
      <c r="FV98" s="233">
        <v>358.93</v>
      </c>
      <c r="FW98" s="233">
        <v>487.4</v>
      </c>
      <c r="FX98" s="233">
        <v>355.58</v>
      </c>
      <c r="FY98" s="233">
        <v>530.66999999999996</v>
      </c>
      <c r="FZ98" s="233">
        <v>362.31</v>
      </c>
      <c r="GA98" s="233">
        <v>365.89</v>
      </c>
      <c r="GB98" s="233">
        <v>395.95</v>
      </c>
      <c r="GC98" s="233">
        <v>728.03</v>
      </c>
      <c r="GD98" s="233">
        <v>355.56</v>
      </c>
      <c r="GE98" s="231">
        <v>349.5</v>
      </c>
      <c r="GF98" s="233">
        <v>610.91</v>
      </c>
      <c r="GG98" s="233">
        <v>623.35</v>
      </c>
      <c r="GH98" s="233">
        <v>586.5</v>
      </c>
      <c r="GI98" s="233">
        <v>341.89</v>
      </c>
      <c r="GJ98" s="233">
        <v>506.96</v>
      </c>
      <c r="GK98" s="233">
        <v>468.39</v>
      </c>
      <c r="GL98" s="233">
        <v>410.93</v>
      </c>
      <c r="GM98" s="233">
        <v>472.7</v>
      </c>
      <c r="GN98" s="233">
        <v>438.35</v>
      </c>
      <c r="GO98" s="233">
        <v>295.92</v>
      </c>
      <c r="GP98" s="233">
        <v>327.78</v>
      </c>
      <c r="GQ98" s="233">
        <v>399.25</v>
      </c>
      <c r="GR98" s="233">
        <v>599.5</v>
      </c>
      <c r="GS98" s="233">
        <v>470.18</v>
      </c>
      <c r="GT98" s="233">
        <v>406.7</v>
      </c>
      <c r="GU98" s="233">
        <v>310.35000000000002</v>
      </c>
      <c r="GV98" s="233">
        <v>438.97</v>
      </c>
      <c r="GW98" s="233">
        <v>323.2</v>
      </c>
      <c r="GX98" s="233">
        <v>405.7</v>
      </c>
      <c r="GY98" s="233">
        <v>476.9</v>
      </c>
      <c r="GZ98" s="233">
        <v>609.63</v>
      </c>
      <c r="HA98" s="233">
        <v>418.77</v>
      </c>
      <c r="HB98" s="233">
        <v>408.16</v>
      </c>
      <c r="HC98" s="233">
        <v>712.11</v>
      </c>
      <c r="HD98" s="233">
        <v>308.73</v>
      </c>
      <c r="HE98" s="233">
        <v>357.2</v>
      </c>
      <c r="HF98" s="233">
        <v>407.4</v>
      </c>
      <c r="HG98" s="233">
        <v>407.95</v>
      </c>
      <c r="HH98" s="233">
        <v>466.93</v>
      </c>
      <c r="HI98" s="233">
        <v>597.67999999999995</v>
      </c>
      <c r="HJ98" s="233">
        <v>659.16</v>
      </c>
      <c r="HK98" s="233">
        <v>434.85</v>
      </c>
      <c r="HL98" s="233">
        <v>362.42</v>
      </c>
      <c r="HM98" s="233">
        <v>593.58000000000004</v>
      </c>
      <c r="HN98" s="233">
        <v>410</v>
      </c>
      <c r="HO98" s="233">
        <v>528.34</v>
      </c>
      <c r="HP98" s="233">
        <v>472.08</v>
      </c>
      <c r="HQ98" s="233">
        <v>464.72</v>
      </c>
      <c r="HR98" s="233">
        <v>321.13</v>
      </c>
      <c r="HS98" s="233">
        <v>309.85000000000002</v>
      </c>
      <c r="HT98" s="233">
        <v>577.11</v>
      </c>
      <c r="HU98" s="233">
        <v>392.78</v>
      </c>
      <c r="HV98" s="233">
        <v>569.88</v>
      </c>
      <c r="HW98" s="233">
        <v>372.28</v>
      </c>
      <c r="HX98" s="233">
        <v>413.23</v>
      </c>
      <c r="HY98" s="233">
        <v>565.07000000000005</v>
      </c>
      <c r="HZ98" s="233">
        <v>594.44000000000005</v>
      </c>
      <c r="IA98" s="233">
        <v>479.57</v>
      </c>
      <c r="IB98" s="233">
        <v>408.64</v>
      </c>
      <c r="IC98" s="233">
        <v>464.95</v>
      </c>
      <c r="ID98" s="233">
        <v>399.68</v>
      </c>
      <c r="IE98" s="233">
        <v>414</v>
      </c>
      <c r="IF98" s="233">
        <v>325.63</v>
      </c>
      <c r="IG98" s="233">
        <v>370.7</v>
      </c>
      <c r="IH98" s="233">
        <v>394.81</v>
      </c>
      <c r="II98" s="233">
        <v>403.93</v>
      </c>
      <c r="IJ98" s="233">
        <v>467.62</v>
      </c>
      <c r="IK98" s="233">
        <v>552.71</v>
      </c>
      <c r="IL98" s="233">
        <v>374.05</v>
      </c>
      <c r="IM98" s="233">
        <v>322.29000000000002</v>
      </c>
      <c r="IN98" s="233">
        <v>501.4</v>
      </c>
      <c r="IO98" s="233">
        <v>353.68</v>
      </c>
      <c r="IP98" s="233">
        <v>395.64</v>
      </c>
      <c r="IQ98" s="233">
        <v>410.31</v>
      </c>
      <c r="IR98" s="233">
        <v>285.3</v>
      </c>
      <c r="IS98" s="233">
        <v>382.79</v>
      </c>
      <c r="IT98" s="233">
        <v>407.01</v>
      </c>
      <c r="IU98" s="233">
        <v>415.92</v>
      </c>
      <c r="IV98" s="233">
        <v>406.35</v>
      </c>
      <c r="IW98" s="233">
        <v>419.17</v>
      </c>
      <c r="IX98" s="233">
        <v>604.55999999999995</v>
      </c>
      <c r="IY98" s="233">
        <v>471.32</v>
      </c>
      <c r="IZ98" s="233">
        <v>401.47</v>
      </c>
      <c r="JA98" s="233">
        <v>371.08</v>
      </c>
      <c r="JB98" s="233">
        <v>366.92</v>
      </c>
      <c r="JC98" s="233">
        <v>407.18</v>
      </c>
      <c r="JD98" s="233">
        <v>570.20000000000005</v>
      </c>
      <c r="JE98" s="233">
        <v>428.84</v>
      </c>
      <c r="JF98" s="233">
        <v>452.91</v>
      </c>
      <c r="JG98" s="233">
        <v>383.79</v>
      </c>
      <c r="JH98" s="233">
        <v>395.43</v>
      </c>
      <c r="JI98" s="233">
        <v>391.7</v>
      </c>
      <c r="JJ98" s="233">
        <v>442.66</v>
      </c>
      <c r="JK98" s="233">
        <v>523.98</v>
      </c>
      <c r="JL98" s="233">
        <v>390.46</v>
      </c>
      <c r="JM98" s="233">
        <v>323.43</v>
      </c>
      <c r="JN98" s="231">
        <v>410.2</v>
      </c>
      <c r="JO98" s="233">
        <v>407.07</v>
      </c>
      <c r="JP98" s="233">
        <v>646.96</v>
      </c>
      <c r="JQ98" s="233">
        <v>403.8</v>
      </c>
      <c r="JR98" s="233">
        <v>634.79</v>
      </c>
      <c r="JS98" s="233">
        <v>424.61</v>
      </c>
      <c r="JT98" s="233">
        <v>345.25</v>
      </c>
      <c r="JU98" s="233">
        <v>392.03</v>
      </c>
      <c r="JV98" s="233">
        <v>380.46</v>
      </c>
      <c r="JW98" s="233">
        <v>604.66999999999996</v>
      </c>
      <c r="JX98" s="233">
        <v>381.39</v>
      </c>
      <c r="JY98" s="233">
        <v>416.31</v>
      </c>
      <c r="JZ98" s="233">
        <v>363.98</v>
      </c>
      <c r="KA98" s="233">
        <v>445.18</v>
      </c>
      <c r="KB98" s="233">
        <v>385.12</v>
      </c>
      <c r="KC98" s="233">
        <v>295.04000000000002</v>
      </c>
      <c r="KD98" s="233">
        <v>420.93</v>
      </c>
      <c r="KE98" s="233">
        <v>401.02</v>
      </c>
      <c r="KF98" s="233">
        <v>578.86</v>
      </c>
      <c r="KG98" s="233">
        <v>579.49</v>
      </c>
      <c r="KH98" s="233">
        <v>445.3</v>
      </c>
      <c r="KI98" s="233">
        <v>411.58</v>
      </c>
      <c r="KJ98" s="231">
        <v>324.49</v>
      </c>
      <c r="KK98" s="233">
        <v>409.01</v>
      </c>
      <c r="KL98" s="233">
        <v>371.36</v>
      </c>
      <c r="KM98" s="233">
        <v>560.74</v>
      </c>
      <c r="KN98" s="233">
        <v>682.12</v>
      </c>
      <c r="KO98" s="233">
        <v>323.95</v>
      </c>
      <c r="KP98" s="233">
        <v>302.83999999999997</v>
      </c>
      <c r="KQ98" s="233">
        <v>386.3</v>
      </c>
      <c r="KR98" s="233">
        <v>435.24</v>
      </c>
      <c r="KS98" s="233">
        <v>350.39</v>
      </c>
      <c r="KT98" s="233">
        <v>562.84</v>
      </c>
      <c r="KU98" s="233">
        <v>411.8</v>
      </c>
      <c r="KV98" s="233">
        <v>552</v>
      </c>
      <c r="KW98" s="233">
        <v>443.61</v>
      </c>
      <c r="KX98" s="233">
        <v>513.01</v>
      </c>
      <c r="KY98" s="233">
        <v>678.73</v>
      </c>
      <c r="KZ98" s="233">
        <v>667.81</v>
      </c>
    </row>
    <row r="99" spans="1:312">
      <c r="A99" s="232">
        <v>2021</v>
      </c>
      <c r="B99" s="232">
        <v>12</v>
      </c>
      <c r="C99" s="233">
        <v>853.85</v>
      </c>
      <c r="D99" s="233">
        <v>597.26</v>
      </c>
      <c r="E99" s="233">
        <v>577.28</v>
      </c>
      <c r="F99" s="233">
        <v>597.99</v>
      </c>
      <c r="G99" s="231">
        <v>616.23</v>
      </c>
      <c r="H99" s="233">
        <v>625.4</v>
      </c>
      <c r="I99" s="233">
        <v>889.96</v>
      </c>
      <c r="J99" s="233">
        <v>468.18</v>
      </c>
      <c r="K99" s="233">
        <v>870.99</v>
      </c>
      <c r="L99" s="233">
        <v>661.94</v>
      </c>
      <c r="M99" s="233">
        <v>617.48</v>
      </c>
      <c r="N99" s="233">
        <v>655.26</v>
      </c>
      <c r="O99" s="233">
        <v>597.14</v>
      </c>
      <c r="P99" s="233">
        <v>697.73</v>
      </c>
      <c r="Q99" s="233">
        <v>810.05</v>
      </c>
      <c r="R99" s="233">
        <v>508.88</v>
      </c>
      <c r="S99" s="233">
        <v>854.29</v>
      </c>
      <c r="T99" s="233">
        <v>590.98</v>
      </c>
      <c r="U99" s="233">
        <v>708.1</v>
      </c>
      <c r="V99" s="233">
        <v>521.17999999999995</v>
      </c>
      <c r="W99" s="233">
        <v>673.54</v>
      </c>
      <c r="X99" s="233">
        <v>599.17999999999995</v>
      </c>
      <c r="Y99" s="233">
        <v>615.08000000000004</v>
      </c>
      <c r="Z99" s="233">
        <v>551.52</v>
      </c>
      <c r="AA99" s="233">
        <v>519.15</v>
      </c>
      <c r="AB99" s="233">
        <v>768.9</v>
      </c>
      <c r="AC99" s="233">
        <v>621.71</v>
      </c>
      <c r="AD99" s="233">
        <v>516.82000000000005</v>
      </c>
      <c r="AE99" s="233">
        <v>698.33</v>
      </c>
      <c r="AF99" s="233">
        <v>600.32000000000005</v>
      </c>
      <c r="AG99" s="233">
        <v>644.62</v>
      </c>
      <c r="AH99" s="233">
        <v>717.94</v>
      </c>
      <c r="AI99" s="233">
        <v>689.8</v>
      </c>
      <c r="AJ99" s="233">
        <v>845.34</v>
      </c>
      <c r="AK99" s="233">
        <v>600.88</v>
      </c>
      <c r="AL99" s="233">
        <v>722.1</v>
      </c>
      <c r="AM99" s="233">
        <v>616.78</v>
      </c>
      <c r="AN99" s="233">
        <v>590.98</v>
      </c>
      <c r="AO99" s="233">
        <v>635.78</v>
      </c>
      <c r="AP99" s="233">
        <v>620.33000000000004</v>
      </c>
      <c r="AQ99" s="233">
        <v>505.56</v>
      </c>
      <c r="AR99" s="233">
        <v>651.4</v>
      </c>
      <c r="AS99" s="233">
        <v>525.27</v>
      </c>
      <c r="AT99" s="233">
        <v>604.80999999999995</v>
      </c>
      <c r="AU99" s="233">
        <v>428.58</v>
      </c>
      <c r="AV99" s="233">
        <v>680.11</v>
      </c>
      <c r="AW99" s="233">
        <v>671.98</v>
      </c>
      <c r="AX99" s="233">
        <v>646.5</v>
      </c>
      <c r="AY99" s="233">
        <v>613.32000000000005</v>
      </c>
      <c r="AZ99" s="233">
        <v>628.64</v>
      </c>
      <c r="BA99" s="233">
        <v>616.15</v>
      </c>
      <c r="BB99" s="233">
        <v>646.5</v>
      </c>
      <c r="BC99" s="233">
        <v>831.49</v>
      </c>
      <c r="BD99" s="233">
        <v>595.92999999999995</v>
      </c>
      <c r="BE99" s="233">
        <v>759.73</v>
      </c>
      <c r="BF99" s="233">
        <v>605.82000000000005</v>
      </c>
      <c r="BG99" s="233">
        <v>606.54</v>
      </c>
      <c r="BH99" s="231">
        <v>610.45000000000005</v>
      </c>
      <c r="BI99" s="231">
        <v>618.89</v>
      </c>
      <c r="BJ99" s="233">
        <v>581.11</v>
      </c>
      <c r="BK99" s="233">
        <v>589.98</v>
      </c>
      <c r="BL99" s="233">
        <v>880.78</v>
      </c>
      <c r="BM99" s="233">
        <v>884.32</v>
      </c>
      <c r="BN99" s="233">
        <v>629.15</v>
      </c>
      <c r="BO99" s="233">
        <v>536.36</v>
      </c>
      <c r="BP99" s="233">
        <v>579.95000000000005</v>
      </c>
      <c r="BQ99" s="231">
        <v>583.49</v>
      </c>
      <c r="BR99" s="233">
        <v>700.8</v>
      </c>
      <c r="BS99" s="233">
        <v>622.24</v>
      </c>
      <c r="BT99" s="233">
        <v>639.05999999999995</v>
      </c>
      <c r="BU99" s="233">
        <v>527.04</v>
      </c>
      <c r="BV99" s="233">
        <v>803.88</v>
      </c>
      <c r="BW99" s="233">
        <v>835.28</v>
      </c>
      <c r="BX99" s="233">
        <v>779.83</v>
      </c>
      <c r="BY99" s="233">
        <v>662.27</v>
      </c>
      <c r="BZ99" s="233">
        <v>488.13</v>
      </c>
      <c r="CA99" s="233">
        <v>839.86</v>
      </c>
      <c r="CB99" s="233">
        <v>529.12</v>
      </c>
      <c r="CC99" s="233">
        <v>569.17999999999995</v>
      </c>
      <c r="CD99" s="233">
        <v>596.26</v>
      </c>
      <c r="CE99" s="233">
        <v>562.66</v>
      </c>
      <c r="CF99" s="233">
        <v>667.75</v>
      </c>
      <c r="CG99" s="233">
        <v>601.41999999999996</v>
      </c>
      <c r="CH99" s="233">
        <v>597.15</v>
      </c>
      <c r="CI99" s="233">
        <v>664.78</v>
      </c>
      <c r="CJ99" s="233">
        <v>609.84</v>
      </c>
      <c r="CK99" s="233">
        <v>583.66999999999996</v>
      </c>
      <c r="CL99" s="233">
        <v>667.44</v>
      </c>
      <c r="CM99" s="233">
        <v>677.4</v>
      </c>
      <c r="CN99" s="233">
        <v>549.76</v>
      </c>
      <c r="CO99" s="233">
        <v>481.68</v>
      </c>
      <c r="CP99" s="233">
        <v>590.16999999999996</v>
      </c>
      <c r="CQ99" s="233">
        <v>523.19000000000005</v>
      </c>
      <c r="CR99" s="233">
        <v>525.73</v>
      </c>
      <c r="CS99" s="233">
        <v>599.72</v>
      </c>
      <c r="CT99" s="233">
        <v>913.97</v>
      </c>
      <c r="CU99" s="233">
        <v>849.12</v>
      </c>
      <c r="CV99" s="233">
        <v>593.45000000000005</v>
      </c>
      <c r="CW99" s="233">
        <v>833.36</v>
      </c>
      <c r="CX99" s="233">
        <v>535.52</v>
      </c>
      <c r="CY99" s="233">
        <v>940.62</v>
      </c>
      <c r="CZ99" s="233">
        <v>561.1</v>
      </c>
      <c r="DA99" s="233">
        <v>533.65</v>
      </c>
      <c r="DB99" s="233">
        <v>651.74</v>
      </c>
      <c r="DC99" s="233">
        <v>521.86</v>
      </c>
      <c r="DD99" s="233">
        <v>618.82000000000005</v>
      </c>
      <c r="DE99" s="233">
        <v>617.38</v>
      </c>
      <c r="DF99" s="233">
        <v>642.66999999999996</v>
      </c>
      <c r="DG99" s="233">
        <v>588.9</v>
      </c>
      <c r="DH99" s="233">
        <v>902.16</v>
      </c>
      <c r="DI99" s="233">
        <v>613.91</v>
      </c>
      <c r="DJ99" s="233">
        <v>528.48</v>
      </c>
      <c r="DK99" s="233">
        <v>637.88</v>
      </c>
      <c r="DL99" s="233">
        <v>673.85</v>
      </c>
      <c r="DM99" s="233">
        <v>760.53</v>
      </c>
      <c r="DN99" s="233">
        <v>520.23</v>
      </c>
      <c r="DO99" s="233">
        <v>635.48</v>
      </c>
      <c r="DP99" s="233">
        <v>620.83000000000004</v>
      </c>
      <c r="DQ99" s="233">
        <v>542.66999999999996</v>
      </c>
      <c r="DR99" s="233">
        <v>521.74</v>
      </c>
      <c r="DS99" s="233">
        <v>625.71</v>
      </c>
      <c r="DT99" s="233">
        <v>553.25</v>
      </c>
      <c r="DU99" s="233">
        <v>945.41</v>
      </c>
      <c r="DV99" s="233">
        <v>487.35</v>
      </c>
      <c r="DW99" s="233">
        <v>633.45000000000005</v>
      </c>
      <c r="DX99" s="233">
        <v>535.5</v>
      </c>
      <c r="DY99" s="233">
        <v>476.07</v>
      </c>
      <c r="DZ99" s="233">
        <v>625.29</v>
      </c>
      <c r="EA99" s="233">
        <v>685.37</v>
      </c>
      <c r="EB99" s="233">
        <v>568.59</v>
      </c>
      <c r="EC99" s="233">
        <v>599.29999999999995</v>
      </c>
      <c r="ED99" s="233">
        <v>597.08000000000004</v>
      </c>
      <c r="EE99" s="233">
        <v>568.32000000000005</v>
      </c>
      <c r="EF99" s="233">
        <v>581.62</v>
      </c>
      <c r="EG99" s="233">
        <v>649.80999999999995</v>
      </c>
      <c r="EH99" s="233">
        <v>598.21</v>
      </c>
      <c r="EI99" s="233">
        <v>586.45000000000005</v>
      </c>
      <c r="EJ99" s="233">
        <v>754.9</v>
      </c>
      <c r="EK99" s="233">
        <v>469.09</v>
      </c>
      <c r="EL99" s="233">
        <v>662.77</v>
      </c>
      <c r="EM99" s="233">
        <v>804.73</v>
      </c>
      <c r="EN99" s="233">
        <v>483.72</v>
      </c>
      <c r="EO99" s="233">
        <v>891.78</v>
      </c>
      <c r="EP99" s="233">
        <v>549.36</v>
      </c>
      <c r="EQ99" s="233">
        <v>606.73</v>
      </c>
      <c r="ER99" s="233">
        <v>462.61</v>
      </c>
      <c r="ES99" s="233">
        <v>716.3</v>
      </c>
      <c r="ET99" s="233">
        <v>887.06</v>
      </c>
      <c r="EU99" s="233">
        <v>570.67999999999995</v>
      </c>
      <c r="EV99" s="233">
        <v>564.83000000000004</v>
      </c>
      <c r="EW99" s="233">
        <v>553.82000000000005</v>
      </c>
      <c r="EX99" s="233">
        <v>601.48</v>
      </c>
      <c r="EY99" s="233">
        <v>703.11</v>
      </c>
      <c r="EZ99" s="233">
        <v>593.34</v>
      </c>
      <c r="FA99" s="231">
        <v>608.70000000000005</v>
      </c>
      <c r="FB99" s="233">
        <v>591.20000000000005</v>
      </c>
      <c r="FC99" s="233">
        <v>669.43</v>
      </c>
      <c r="FD99" s="233">
        <v>641.65</v>
      </c>
      <c r="FE99" s="233">
        <v>548.22</v>
      </c>
      <c r="FF99" s="233">
        <v>558.42999999999995</v>
      </c>
      <c r="FG99" s="233">
        <v>546.45000000000005</v>
      </c>
      <c r="FH99" s="233">
        <v>523.70000000000005</v>
      </c>
      <c r="FI99" s="233">
        <v>592.79</v>
      </c>
      <c r="FJ99" s="233">
        <v>646.37</v>
      </c>
      <c r="FK99" s="233">
        <v>653.27</v>
      </c>
      <c r="FL99" s="233">
        <v>746.3</v>
      </c>
      <c r="FM99" s="233">
        <v>600.38</v>
      </c>
      <c r="FN99" s="233">
        <v>612.59</v>
      </c>
      <c r="FO99" s="233">
        <v>851.19</v>
      </c>
      <c r="FP99" s="233">
        <v>591.52</v>
      </c>
      <c r="FQ99" s="233">
        <v>578.65</v>
      </c>
      <c r="FR99" s="233">
        <v>603.28</v>
      </c>
      <c r="FS99" s="233">
        <v>595.94000000000005</v>
      </c>
      <c r="FT99" s="233">
        <v>571.25</v>
      </c>
      <c r="FU99" s="233">
        <v>618.87</v>
      </c>
      <c r="FV99" s="233">
        <v>561.14</v>
      </c>
      <c r="FW99" s="233">
        <v>658.5</v>
      </c>
      <c r="FX99" s="233">
        <v>558.23</v>
      </c>
      <c r="FY99" s="233">
        <v>721.51</v>
      </c>
      <c r="FZ99" s="233">
        <v>565.04</v>
      </c>
      <c r="GA99" s="233">
        <v>557.01</v>
      </c>
      <c r="GB99" s="233">
        <v>574.38</v>
      </c>
      <c r="GC99" s="233">
        <v>906.58</v>
      </c>
      <c r="GD99" s="233">
        <v>556.87</v>
      </c>
      <c r="GE99" s="231">
        <v>546.57000000000005</v>
      </c>
      <c r="GF99" s="233">
        <v>788.12</v>
      </c>
      <c r="GG99" s="233">
        <v>870.6</v>
      </c>
      <c r="GH99" s="233">
        <v>746.71</v>
      </c>
      <c r="GI99" s="233">
        <v>534.4</v>
      </c>
      <c r="GJ99" s="233">
        <v>697.38</v>
      </c>
      <c r="GK99" s="233">
        <v>651.49</v>
      </c>
      <c r="GL99" s="233">
        <v>595.72</v>
      </c>
      <c r="GM99" s="233">
        <v>653.4</v>
      </c>
      <c r="GN99" s="233">
        <v>628.61</v>
      </c>
      <c r="GO99" s="233">
        <v>466.57</v>
      </c>
      <c r="GP99" s="233">
        <v>505.23</v>
      </c>
      <c r="GQ99" s="233">
        <v>590.35</v>
      </c>
      <c r="GR99" s="233">
        <v>777.46</v>
      </c>
      <c r="GS99" s="233">
        <v>650.99</v>
      </c>
      <c r="GT99" s="233">
        <v>598.17999999999995</v>
      </c>
      <c r="GU99" s="233">
        <v>478.81</v>
      </c>
      <c r="GV99" s="233">
        <v>614.30999999999995</v>
      </c>
      <c r="GW99" s="233">
        <v>517.54</v>
      </c>
      <c r="GX99" s="233">
        <v>596.92999999999995</v>
      </c>
      <c r="GY99" s="233">
        <v>658.05</v>
      </c>
      <c r="GZ99" s="233">
        <v>817.7</v>
      </c>
      <c r="HA99" s="233">
        <v>605.91</v>
      </c>
      <c r="HB99" s="233">
        <v>595.07000000000005</v>
      </c>
      <c r="HC99" s="233">
        <v>910.28</v>
      </c>
      <c r="HD99" s="233">
        <v>480.44</v>
      </c>
      <c r="HE99" s="233">
        <v>561.16</v>
      </c>
      <c r="HF99" s="233">
        <v>593.67999999999995</v>
      </c>
      <c r="HG99" s="233">
        <v>594.51</v>
      </c>
      <c r="HH99" s="233">
        <v>667</v>
      </c>
      <c r="HI99" s="233">
        <v>727.47</v>
      </c>
      <c r="HJ99" s="233">
        <v>878.35</v>
      </c>
      <c r="HK99" s="233">
        <v>618.82000000000005</v>
      </c>
      <c r="HL99" s="233">
        <v>562.5</v>
      </c>
      <c r="HM99" s="233">
        <v>789.8</v>
      </c>
      <c r="HN99" s="233">
        <v>596.78</v>
      </c>
      <c r="HO99" s="233">
        <v>711.19</v>
      </c>
      <c r="HP99" s="233">
        <v>655.86</v>
      </c>
      <c r="HQ99" s="233">
        <v>644.67999999999995</v>
      </c>
      <c r="HR99" s="233">
        <v>505.2</v>
      </c>
      <c r="HS99" s="233">
        <v>476.77</v>
      </c>
      <c r="HT99" s="233">
        <v>771.74</v>
      </c>
      <c r="HU99" s="233">
        <v>605.1</v>
      </c>
      <c r="HV99" s="233">
        <v>751.21</v>
      </c>
      <c r="HW99" s="233">
        <v>567.25</v>
      </c>
      <c r="HX99" s="233">
        <v>593.79</v>
      </c>
      <c r="HY99" s="233">
        <v>736.28</v>
      </c>
      <c r="HZ99" s="233">
        <v>803.4</v>
      </c>
      <c r="IA99" s="233">
        <v>666.19</v>
      </c>
      <c r="IB99" s="233">
        <v>624.01</v>
      </c>
      <c r="IC99" s="233">
        <v>633.08000000000004</v>
      </c>
      <c r="ID99" s="233">
        <v>596.62</v>
      </c>
      <c r="IE99" s="233">
        <v>597.62</v>
      </c>
      <c r="IF99" s="233">
        <v>508.82</v>
      </c>
      <c r="IG99" s="233">
        <v>571.87</v>
      </c>
      <c r="IH99" s="233">
        <v>585.11</v>
      </c>
      <c r="II99" s="233">
        <v>597.16999999999996</v>
      </c>
      <c r="IJ99" s="233">
        <v>650.69000000000005</v>
      </c>
      <c r="IK99" s="233">
        <v>733.47</v>
      </c>
      <c r="IL99" s="233">
        <v>581.80999999999995</v>
      </c>
      <c r="IM99" s="233">
        <v>500.88</v>
      </c>
      <c r="IN99" s="233">
        <v>686.6</v>
      </c>
      <c r="IO99" s="233">
        <v>542.19000000000005</v>
      </c>
      <c r="IP99" s="233">
        <v>611.16</v>
      </c>
      <c r="IQ99" s="233">
        <v>608.16</v>
      </c>
      <c r="IR99" s="233">
        <v>448.78</v>
      </c>
      <c r="IS99" s="233">
        <v>586.41</v>
      </c>
      <c r="IT99" s="233">
        <v>587.67999999999995</v>
      </c>
      <c r="IU99" s="233">
        <v>599.74</v>
      </c>
      <c r="IV99" s="233">
        <v>590.53</v>
      </c>
      <c r="IW99" s="233">
        <v>606.84</v>
      </c>
      <c r="IX99" s="233">
        <v>766.37</v>
      </c>
      <c r="IY99" s="233">
        <v>656.43</v>
      </c>
      <c r="IZ99" s="233">
        <v>592.14</v>
      </c>
      <c r="JA99" s="233">
        <v>583.1</v>
      </c>
      <c r="JB99" s="233">
        <v>572.41999999999996</v>
      </c>
      <c r="JC99" s="233">
        <v>613.71</v>
      </c>
      <c r="JD99" s="233">
        <v>753.88</v>
      </c>
      <c r="JE99" s="233">
        <v>616.91</v>
      </c>
      <c r="JF99" s="233">
        <v>640.39</v>
      </c>
      <c r="JG99" s="233">
        <v>580.04999999999995</v>
      </c>
      <c r="JH99" s="233">
        <v>617.83000000000004</v>
      </c>
      <c r="JI99" s="233">
        <v>583.69000000000005</v>
      </c>
      <c r="JJ99" s="233">
        <v>629.47</v>
      </c>
      <c r="JK99" s="233">
        <v>705.38</v>
      </c>
      <c r="JL99" s="233">
        <v>584.48</v>
      </c>
      <c r="JM99" s="233">
        <v>522.58000000000004</v>
      </c>
      <c r="JN99" s="231">
        <v>597.6</v>
      </c>
      <c r="JO99" s="233">
        <v>618.34</v>
      </c>
      <c r="JP99" s="233">
        <v>874.04</v>
      </c>
      <c r="JQ99" s="233">
        <v>616.65</v>
      </c>
      <c r="JR99" s="233">
        <v>837.06</v>
      </c>
      <c r="JS99" s="233">
        <v>613.71</v>
      </c>
      <c r="JT99" s="233">
        <v>526.04</v>
      </c>
      <c r="JU99" s="233">
        <v>593.42999999999995</v>
      </c>
      <c r="JV99" s="233">
        <v>580.72</v>
      </c>
      <c r="JW99" s="233">
        <v>802.93</v>
      </c>
      <c r="JX99" s="233">
        <v>602.89</v>
      </c>
      <c r="JY99" s="233">
        <v>596.69000000000005</v>
      </c>
      <c r="JZ99" s="233">
        <v>551.02</v>
      </c>
      <c r="KA99" s="233">
        <v>630.05999999999995</v>
      </c>
      <c r="KB99" s="233">
        <v>598.24</v>
      </c>
      <c r="KC99" s="233">
        <v>465.54</v>
      </c>
      <c r="KD99" s="233">
        <v>608.08000000000004</v>
      </c>
      <c r="KE99" s="233">
        <v>576.4</v>
      </c>
      <c r="KF99" s="233">
        <v>780.03</v>
      </c>
      <c r="KG99" s="233">
        <v>738.03</v>
      </c>
      <c r="KH99" s="233">
        <v>633.77</v>
      </c>
      <c r="KI99" s="233">
        <v>619.17999999999995</v>
      </c>
      <c r="KJ99" s="231">
        <v>512.77</v>
      </c>
      <c r="KK99" s="233">
        <v>608.70000000000005</v>
      </c>
      <c r="KL99" s="233">
        <v>582.35</v>
      </c>
      <c r="KM99" s="233">
        <v>742.58</v>
      </c>
      <c r="KN99" s="233">
        <v>841.39</v>
      </c>
      <c r="KO99" s="233">
        <v>514.71</v>
      </c>
      <c r="KP99" s="233">
        <v>494.51</v>
      </c>
      <c r="KQ99" s="233">
        <v>574.85</v>
      </c>
      <c r="KR99" s="233">
        <v>620.14</v>
      </c>
      <c r="KS99" s="233">
        <v>548.09</v>
      </c>
      <c r="KT99" s="233">
        <v>748.36</v>
      </c>
      <c r="KU99" s="233">
        <v>615.71</v>
      </c>
      <c r="KV99" s="233">
        <v>734.93</v>
      </c>
      <c r="KW99" s="233">
        <v>616.6</v>
      </c>
      <c r="KX99" s="233">
        <v>705.46</v>
      </c>
      <c r="KY99" s="233">
        <v>869.67</v>
      </c>
      <c r="KZ99" s="233">
        <v>865.33</v>
      </c>
    </row>
    <row r="100" spans="1:312">
      <c r="A100" s="234">
        <v>2022</v>
      </c>
      <c r="B100" s="234">
        <v>1</v>
      </c>
      <c r="C100" s="234">
        <v>796.35</v>
      </c>
      <c r="D100" s="234">
        <v>524.80999999999995</v>
      </c>
      <c r="E100" s="234">
        <v>466.52</v>
      </c>
      <c r="F100" s="234">
        <v>498.8</v>
      </c>
      <c r="G100">
        <v>518.28</v>
      </c>
      <c r="H100" s="234">
        <v>521.9</v>
      </c>
      <c r="I100" s="234">
        <v>817.7</v>
      </c>
      <c r="J100" s="234">
        <v>411.95</v>
      </c>
      <c r="K100" s="234">
        <v>774.68</v>
      </c>
      <c r="L100" s="234">
        <v>547.16999999999996</v>
      </c>
      <c r="M100" s="234">
        <v>514.02</v>
      </c>
      <c r="N100" s="234">
        <v>561.07000000000005</v>
      </c>
      <c r="O100" s="234">
        <v>493.25</v>
      </c>
      <c r="P100" s="234">
        <v>614.37</v>
      </c>
      <c r="Q100" s="234">
        <v>708.94</v>
      </c>
      <c r="R100" s="234">
        <v>429.31</v>
      </c>
      <c r="S100" s="234">
        <v>777.69</v>
      </c>
      <c r="T100" s="234">
        <v>481.19</v>
      </c>
      <c r="U100" s="234">
        <v>617.02</v>
      </c>
      <c r="V100" s="234">
        <v>469.02</v>
      </c>
      <c r="W100" s="234">
        <v>582.16999999999996</v>
      </c>
      <c r="X100" s="234">
        <v>496.05</v>
      </c>
      <c r="Y100" s="234">
        <v>536.26</v>
      </c>
      <c r="Z100" s="234">
        <v>461.13</v>
      </c>
      <c r="AA100" s="234">
        <v>441.61</v>
      </c>
      <c r="AB100" s="234">
        <v>674.47</v>
      </c>
      <c r="AC100" s="234">
        <v>539.04999999999995</v>
      </c>
      <c r="AD100" s="234">
        <v>437.08</v>
      </c>
      <c r="AE100" s="234">
        <v>579.64</v>
      </c>
      <c r="AF100" s="234">
        <v>525.03</v>
      </c>
      <c r="AG100" s="234">
        <v>535.05999999999995</v>
      </c>
      <c r="AH100" s="234">
        <v>636.77</v>
      </c>
      <c r="AI100" s="234">
        <v>601.42999999999995</v>
      </c>
      <c r="AJ100" s="234">
        <v>744.71</v>
      </c>
      <c r="AK100" s="234">
        <v>493.78</v>
      </c>
      <c r="AL100" s="234">
        <v>620.55999999999995</v>
      </c>
      <c r="AM100" s="234">
        <v>519.86</v>
      </c>
      <c r="AN100" s="234">
        <v>493.28</v>
      </c>
      <c r="AO100" s="234">
        <v>539.63</v>
      </c>
      <c r="AP100" s="234">
        <v>524.79</v>
      </c>
      <c r="AQ100" s="234">
        <v>434.65</v>
      </c>
      <c r="AR100" s="234">
        <v>559.61</v>
      </c>
      <c r="AS100" s="234">
        <v>434.4</v>
      </c>
      <c r="AT100" s="234">
        <v>504.05</v>
      </c>
      <c r="AU100" s="234">
        <v>401.68</v>
      </c>
      <c r="AV100" s="234">
        <v>593.95000000000005</v>
      </c>
      <c r="AW100" s="234">
        <v>565.88</v>
      </c>
      <c r="AX100" s="234">
        <v>556.91999999999996</v>
      </c>
      <c r="AY100" s="234">
        <v>515.13</v>
      </c>
      <c r="AZ100" s="234">
        <v>521.23</v>
      </c>
      <c r="BA100" s="234">
        <v>526.42999999999995</v>
      </c>
      <c r="BB100" s="234">
        <v>532</v>
      </c>
      <c r="BC100" s="234">
        <v>728.01</v>
      </c>
      <c r="BD100" s="234">
        <v>479.36</v>
      </c>
      <c r="BE100" s="234">
        <v>683.77</v>
      </c>
      <c r="BF100" s="234">
        <v>497.05</v>
      </c>
      <c r="BG100" s="234">
        <v>528.83000000000004</v>
      </c>
      <c r="BH100">
        <v>499.46</v>
      </c>
      <c r="BI100">
        <v>506.57</v>
      </c>
      <c r="BJ100" s="234">
        <v>466.84</v>
      </c>
      <c r="BK100" s="234">
        <v>525.97</v>
      </c>
      <c r="BL100" s="234">
        <v>773.23</v>
      </c>
      <c r="BM100" s="234">
        <v>847.88</v>
      </c>
      <c r="BN100" s="234">
        <v>551.85</v>
      </c>
      <c r="BO100" s="234">
        <v>430.59</v>
      </c>
      <c r="BP100" s="234">
        <v>478.29</v>
      </c>
      <c r="BQ100">
        <v>491.63</v>
      </c>
      <c r="BR100" s="234">
        <v>594.05999999999995</v>
      </c>
      <c r="BS100" s="234">
        <v>515.35</v>
      </c>
      <c r="BT100" s="234">
        <v>542.37</v>
      </c>
      <c r="BU100" s="234">
        <v>441.13</v>
      </c>
      <c r="BV100" s="234">
        <v>694.29</v>
      </c>
      <c r="BW100" s="234">
        <v>777.38</v>
      </c>
      <c r="BX100" s="234">
        <v>684.14</v>
      </c>
      <c r="BY100" s="234">
        <v>568.51</v>
      </c>
      <c r="BZ100" s="234">
        <v>418.77</v>
      </c>
      <c r="CA100" s="234">
        <v>772.62</v>
      </c>
      <c r="CB100" s="234">
        <v>471.48</v>
      </c>
      <c r="CC100" s="234">
        <v>443.95</v>
      </c>
      <c r="CD100" s="234">
        <v>486.24</v>
      </c>
      <c r="CE100" s="234">
        <v>478</v>
      </c>
      <c r="CF100" s="234">
        <v>582.05999999999995</v>
      </c>
      <c r="CG100" s="234">
        <v>500.48</v>
      </c>
      <c r="CH100" s="234">
        <v>525.41999999999996</v>
      </c>
      <c r="CI100" s="234">
        <v>591.78</v>
      </c>
      <c r="CJ100" s="234">
        <v>498.23</v>
      </c>
      <c r="CK100" s="234">
        <v>479.98</v>
      </c>
      <c r="CL100" s="234">
        <v>571.63</v>
      </c>
      <c r="CM100" s="234">
        <v>613.85</v>
      </c>
      <c r="CN100" s="234">
        <v>458.77</v>
      </c>
      <c r="CO100" s="234">
        <v>420</v>
      </c>
      <c r="CP100" s="234">
        <v>488.62</v>
      </c>
      <c r="CQ100" s="234">
        <v>452.96</v>
      </c>
      <c r="CR100" s="234">
        <v>449.76</v>
      </c>
      <c r="CS100" s="234">
        <v>524.54</v>
      </c>
      <c r="CT100" s="234">
        <v>841.6</v>
      </c>
      <c r="CU100" s="234">
        <v>729.18</v>
      </c>
      <c r="CV100" s="234">
        <v>495.53</v>
      </c>
      <c r="CW100" s="234">
        <v>786.45</v>
      </c>
      <c r="CX100" s="234">
        <v>462.92</v>
      </c>
      <c r="CY100" s="234">
        <v>915.35</v>
      </c>
      <c r="CZ100" s="234">
        <v>478.32</v>
      </c>
      <c r="DA100" s="234">
        <v>448.82</v>
      </c>
      <c r="DB100" s="234">
        <v>543.17999999999995</v>
      </c>
      <c r="DC100" s="234">
        <v>446.89</v>
      </c>
      <c r="DD100" s="234">
        <v>509.08</v>
      </c>
      <c r="DE100" s="234">
        <v>522.69000000000005</v>
      </c>
      <c r="DF100" s="234">
        <v>528.01</v>
      </c>
      <c r="DG100" s="234">
        <v>476.52</v>
      </c>
      <c r="DH100" s="234">
        <v>841.67</v>
      </c>
      <c r="DI100" s="234">
        <v>514.30999999999995</v>
      </c>
      <c r="DJ100" s="234">
        <v>440.99</v>
      </c>
      <c r="DK100" s="234">
        <v>549.20000000000005</v>
      </c>
      <c r="DL100" s="234">
        <v>582.82000000000005</v>
      </c>
      <c r="DM100" s="234">
        <v>671.47</v>
      </c>
      <c r="DN100" s="234">
        <v>436.53</v>
      </c>
      <c r="DO100" s="234">
        <v>525.15</v>
      </c>
      <c r="DP100" s="234">
        <v>514.4</v>
      </c>
      <c r="DQ100" s="234">
        <v>436.66</v>
      </c>
      <c r="DR100" s="234">
        <v>412.35</v>
      </c>
      <c r="DS100" s="234">
        <v>523.30999999999995</v>
      </c>
      <c r="DT100" s="234">
        <v>439.58</v>
      </c>
      <c r="DU100" s="234">
        <v>847.27</v>
      </c>
      <c r="DV100" s="234">
        <v>420.23</v>
      </c>
      <c r="DW100" s="234">
        <v>531.45000000000005</v>
      </c>
      <c r="DX100" s="234">
        <v>445.63</v>
      </c>
      <c r="DY100" s="234">
        <v>412.48</v>
      </c>
      <c r="DZ100" s="234">
        <v>516.82000000000005</v>
      </c>
      <c r="EA100" s="234">
        <v>605.51</v>
      </c>
      <c r="EB100" s="234">
        <v>459.12</v>
      </c>
      <c r="EC100" s="234">
        <v>502.57</v>
      </c>
      <c r="ED100" s="234">
        <v>524.96</v>
      </c>
      <c r="EE100" s="234">
        <v>469.4</v>
      </c>
      <c r="EF100" s="234">
        <v>456.46</v>
      </c>
      <c r="EG100" s="234">
        <v>552.99</v>
      </c>
      <c r="EH100" s="234">
        <v>499.73</v>
      </c>
      <c r="EI100" s="234">
        <v>481.61</v>
      </c>
      <c r="EJ100" s="234">
        <v>661.36</v>
      </c>
      <c r="EK100" s="234">
        <v>411.47</v>
      </c>
      <c r="EL100" s="234">
        <v>575.91999999999996</v>
      </c>
      <c r="EM100" s="234">
        <v>735.88</v>
      </c>
      <c r="EN100" s="234">
        <v>420.83</v>
      </c>
      <c r="EO100" s="234">
        <v>746.63</v>
      </c>
      <c r="EP100" s="234">
        <v>429.43</v>
      </c>
      <c r="EQ100" s="234">
        <v>508.03</v>
      </c>
      <c r="ER100" s="234">
        <v>410.95</v>
      </c>
      <c r="ES100" s="234">
        <v>639.34</v>
      </c>
      <c r="ET100" s="234">
        <v>769.52</v>
      </c>
      <c r="EU100" s="234">
        <v>469.87</v>
      </c>
      <c r="EV100" s="234">
        <v>469.83</v>
      </c>
      <c r="EW100" s="234">
        <v>464.88</v>
      </c>
      <c r="EX100" s="234">
        <v>496.88</v>
      </c>
      <c r="EY100" s="234">
        <v>621.79</v>
      </c>
      <c r="EZ100" s="234">
        <v>499.52</v>
      </c>
      <c r="FA100">
        <v>511.6</v>
      </c>
      <c r="FB100" s="234">
        <v>466.02</v>
      </c>
      <c r="FC100" s="234">
        <v>565.03</v>
      </c>
      <c r="FD100" s="234">
        <v>548.05999999999995</v>
      </c>
      <c r="FE100" s="234">
        <v>440.03</v>
      </c>
      <c r="FF100" s="234">
        <v>448.93</v>
      </c>
      <c r="FG100" s="234">
        <v>471.12</v>
      </c>
      <c r="FH100" s="234">
        <v>462.53</v>
      </c>
      <c r="FI100" s="234">
        <v>522.64</v>
      </c>
      <c r="FJ100" s="234">
        <v>549.08000000000004</v>
      </c>
      <c r="FK100" s="234">
        <v>559.19000000000005</v>
      </c>
      <c r="FL100" s="234">
        <v>669.28</v>
      </c>
      <c r="FM100" s="234">
        <v>508.32</v>
      </c>
      <c r="FN100" s="234">
        <v>537.16</v>
      </c>
      <c r="FO100" s="234">
        <v>746.31</v>
      </c>
      <c r="FP100" s="234">
        <v>472.73</v>
      </c>
      <c r="FQ100" s="234">
        <v>481.05</v>
      </c>
      <c r="FR100" s="234">
        <v>527.96</v>
      </c>
      <c r="FS100" s="234">
        <v>518.85</v>
      </c>
      <c r="FT100" s="234">
        <v>509.39</v>
      </c>
      <c r="FU100" s="234">
        <v>524.63</v>
      </c>
      <c r="FV100" s="234">
        <v>445.08</v>
      </c>
      <c r="FW100" s="234">
        <v>577.91</v>
      </c>
      <c r="FX100" s="234">
        <v>466.56</v>
      </c>
      <c r="FY100" s="234">
        <v>643.65</v>
      </c>
      <c r="FZ100" s="234">
        <v>471.59</v>
      </c>
      <c r="GA100" s="234">
        <v>479.23</v>
      </c>
      <c r="GB100" s="234">
        <v>506.74</v>
      </c>
      <c r="GC100" s="234">
        <v>846.85</v>
      </c>
      <c r="GD100" s="234">
        <v>447.25</v>
      </c>
      <c r="GE100">
        <v>456.16</v>
      </c>
      <c r="GF100" s="234">
        <v>709.3</v>
      </c>
      <c r="GG100" s="234">
        <v>792.33</v>
      </c>
      <c r="GH100" s="234">
        <v>671.69</v>
      </c>
      <c r="GI100" s="234">
        <v>450.55</v>
      </c>
      <c r="GJ100" s="234">
        <v>616.76</v>
      </c>
      <c r="GK100" s="234">
        <v>553.14</v>
      </c>
      <c r="GL100" s="234">
        <v>524.79999999999995</v>
      </c>
      <c r="GM100" s="234">
        <v>569.83000000000004</v>
      </c>
      <c r="GN100" s="234">
        <v>544.27</v>
      </c>
      <c r="GO100" s="234">
        <v>421.2</v>
      </c>
      <c r="GP100" s="234">
        <v>444.13</v>
      </c>
      <c r="GQ100" s="234">
        <v>487.64</v>
      </c>
      <c r="GR100" s="234">
        <v>679.6</v>
      </c>
      <c r="GS100" s="234">
        <v>561.17999999999995</v>
      </c>
      <c r="GT100" s="234">
        <v>496.98</v>
      </c>
      <c r="GU100" s="234">
        <v>430.41</v>
      </c>
      <c r="GV100" s="234">
        <v>544.29</v>
      </c>
      <c r="GW100" s="234">
        <v>415.95</v>
      </c>
      <c r="GX100" s="234">
        <v>498.54</v>
      </c>
      <c r="GY100" s="234">
        <v>568.76</v>
      </c>
      <c r="GZ100" s="234">
        <v>702.82</v>
      </c>
      <c r="HA100" s="234">
        <v>528.16</v>
      </c>
      <c r="HB100" s="234">
        <v>521.14</v>
      </c>
      <c r="HC100" s="234">
        <v>793.54</v>
      </c>
      <c r="HD100" s="234">
        <v>421.5</v>
      </c>
      <c r="HE100" s="234">
        <v>442.87</v>
      </c>
      <c r="HF100" s="234">
        <v>521.34</v>
      </c>
      <c r="HG100" s="234">
        <v>520.67999999999995</v>
      </c>
      <c r="HH100" s="234">
        <v>552.15</v>
      </c>
      <c r="HI100" s="234">
        <v>641.38</v>
      </c>
      <c r="HJ100" s="234">
        <v>766.19</v>
      </c>
      <c r="HK100" s="234">
        <v>528.1</v>
      </c>
      <c r="HL100" s="234">
        <v>448.97</v>
      </c>
      <c r="HM100" s="234">
        <v>700</v>
      </c>
      <c r="HN100" s="234">
        <v>522.04999999999995</v>
      </c>
      <c r="HO100" s="234">
        <v>628.84</v>
      </c>
      <c r="HP100" s="234">
        <v>553.09</v>
      </c>
      <c r="HQ100" s="234">
        <v>548.74</v>
      </c>
      <c r="HR100" s="234">
        <v>429.86</v>
      </c>
      <c r="HS100" s="234">
        <v>424.87</v>
      </c>
      <c r="HT100" s="234">
        <v>671.86</v>
      </c>
      <c r="HU100" s="234">
        <v>496.63</v>
      </c>
      <c r="HV100" s="234">
        <v>655.13</v>
      </c>
      <c r="HW100" s="234">
        <v>465.14</v>
      </c>
      <c r="HX100" s="234">
        <v>490.7</v>
      </c>
      <c r="HY100" s="234">
        <v>660.29</v>
      </c>
      <c r="HZ100" s="234">
        <v>721.25</v>
      </c>
      <c r="IA100" s="234">
        <v>572.16999999999996</v>
      </c>
      <c r="IB100" s="234">
        <v>518.45000000000005</v>
      </c>
      <c r="IC100" s="234">
        <v>560.70000000000005</v>
      </c>
      <c r="ID100" s="234">
        <v>500.68</v>
      </c>
      <c r="IE100" s="234">
        <v>526.47</v>
      </c>
      <c r="IF100" s="234">
        <v>437.07</v>
      </c>
      <c r="IG100" s="234">
        <v>456.71</v>
      </c>
      <c r="IH100" s="234">
        <v>488.82</v>
      </c>
      <c r="II100" s="234">
        <v>501.53</v>
      </c>
      <c r="IJ100" s="234">
        <v>561.41999999999996</v>
      </c>
      <c r="IK100" s="234">
        <v>657.8</v>
      </c>
      <c r="IL100" s="234">
        <v>487.9</v>
      </c>
      <c r="IM100" s="234">
        <v>441.97</v>
      </c>
      <c r="IN100" s="234">
        <v>591.49</v>
      </c>
      <c r="IO100" s="234">
        <v>463.65</v>
      </c>
      <c r="IP100" s="234">
        <v>503.23</v>
      </c>
      <c r="IQ100" s="234">
        <v>509.07</v>
      </c>
      <c r="IR100" s="234">
        <v>411.16</v>
      </c>
      <c r="IS100" s="234">
        <v>462.51</v>
      </c>
      <c r="IT100" s="234">
        <v>517.66</v>
      </c>
      <c r="IU100" s="234">
        <v>527.28</v>
      </c>
      <c r="IV100" s="234">
        <v>524.84</v>
      </c>
      <c r="IW100" s="234">
        <v>529.47</v>
      </c>
      <c r="IX100" s="234">
        <v>683.72</v>
      </c>
      <c r="IY100" s="234">
        <v>557.85</v>
      </c>
      <c r="IZ100" s="234">
        <v>489.85</v>
      </c>
      <c r="JA100" s="234">
        <v>456.83</v>
      </c>
      <c r="JB100" s="234">
        <v>467.95</v>
      </c>
      <c r="JC100" s="234">
        <v>513.97</v>
      </c>
      <c r="JD100" s="234">
        <v>666.11</v>
      </c>
      <c r="JE100" s="234">
        <v>536.4</v>
      </c>
      <c r="JF100" s="234">
        <v>546.79</v>
      </c>
      <c r="JG100" s="234">
        <v>486.23</v>
      </c>
      <c r="JH100" s="234">
        <v>508.38</v>
      </c>
      <c r="JI100" s="234">
        <v>501.03</v>
      </c>
      <c r="JJ100" s="234">
        <v>545.25</v>
      </c>
      <c r="JK100" s="234">
        <v>619.55999999999995</v>
      </c>
      <c r="JL100" s="234">
        <v>474.73</v>
      </c>
      <c r="JM100" s="234">
        <v>429.32</v>
      </c>
      <c r="JN100">
        <v>528.41</v>
      </c>
      <c r="JO100" s="234">
        <v>515.20000000000005</v>
      </c>
      <c r="JP100" s="234">
        <v>764.18</v>
      </c>
      <c r="JQ100" s="234">
        <v>506.27</v>
      </c>
      <c r="JR100" s="234">
        <v>727.56</v>
      </c>
      <c r="JS100" s="234">
        <v>519.91</v>
      </c>
      <c r="JT100" s="234">
        <v>471.26</v>
      </c>
      <c r="JU100" s="234">
        <v>480.61</v>
      </c>
      <c r="JV100" s="234">
        <v>464.11</v>
      </c>
      <c r="JW100" s="234">
        <v>699.74</v>
      </c>
      <c r="JX100" s="234">
        <v>492.63</v>
      </c>
      <c r="JY100" s="234">
        <v>526.62</v>
      </c>
      <c r="JZ100" s="234">
        <v>481.77</v>
      </c>
      <c r="KA100" s="234">
        <v>535.54999999999995</v>
      </c>
      <c r="KB100" s="234">
        <v>502.31</v>
      </c>
      <c r="KC100" s="234">
        <v>422.78</v>
      </c>
      <c r="KD100" s="234">
        <v>533.71</v>
      </c>
      <c r="KE100" s="234">
        <v>480.3</v>
      </c>
      <c r="KF100" s="234">
        <v>677.48</v>
      </c>
      <c r="KG100" s="234">
        <v>646.54999999999995</v>
      </c>
      <c r="KH100" s="234">
        <v>521.57000000000005</v>
      </c>
      <c r="KI100" s="234">
        <v>522.1</v>
      </c>
      <c r="KJ100">
        <v>430.79</v>
      </c>
      <c r="KK100" s="234">
        <v>511.83</v>
      </c>
      <c r="KL100" s="234">
        <v>482.96</v>
      </c>
      <c r="KM100" s="234">
        <v>665.75</v>
      </c>
      <c r="KN100" s="234">
        <v>765.94</v>
      </c>
      <c r="KO100" s="234">
        <v>432.86</v>
      </c>
      <c r="KP100" s="234">
        <v>405.95</v>
      </c>
      <c r="KQ100" s="234">
        <v>483.04</v>
      </c>
      <c r="KR100" s="234">
        <v>517.07000000000005</v>
      </c>
      <c r="KS100" s="234">
        <v>457.72</v>
      </c>
      <c r="KT100" s="234">
        <v>665.03</v>
      </c>
      <c r="KU100" s="234">
        <v>516.17999999999995</v>
      </c>
      <c r="KV100" s="234">
        <v>648.84</v>
      </c>
      <c r="KW100" s="234">
        <v>544.58000000000004</v>
      </c>
      <c r="KX100" s="234">
        <v>624.64</v>
      </c>
      <c r="KY100" s="234">
        <v>823.62</v>
      </c>
      <c r="KZ100" s="234">
        <v>819.53</v>
      </c>
    </row>
    <row r="101" spans="1:312">
      <c r="A101" s="234">
        <v>2022</v>
      </c>
      <c r="B101" s="234">
        <v>2</v>
      </c>
      <c r="C101" s="234">
        <v>764.41</v>
      </c>
      <c r="D101" s="234">
        <v>465.45</v>
      </c>
      <c r="E101" s="234">
        <v>431.59</v>
      </c>
      <c r="F101" s="234">
        <v>441.57</v>
      </c>
      <c r="G101">
        <v>470.7</v>
      </c>
      <c r="H101" s="234">
        <v>465.11</v>
      </c>
      <c r="I101" s="234">
        <v>738.81</v>
      </c>
      <c r="J101" s="234">
        <v>366.02</v>
      </c>
      <c r="K101" s="234">
        <v>717.91</v>
      </c>
      <c r="L101" s="234">
        <v>489.17</v>
      </c>
      <c r="M101" s="234">
        <v>465.27</v>
      </c>
      <c r="N101" s="234">
        <v>500.41</v>
      </c>
      <c r="O101" s="234">
        <v>455.78</v>
      </c>
      <c r="P101" s="234">
        <v>562.41</v>
      </c>
      <c r="Q101" s="234">
        <v>658.25</v>
      </c>
      <c r="R101" s="234">
        <v>384.09</v>
      </c>
      <c r="S101" s="234">
        <v>726.93</v>
      </c>
      <c r="T101" s="234">
        <v>441.65</v>
      </c>
      <c r="U101" s="234">
        <v>561.38</v>
      </c>
      <c r="V101" s="234">
        <v>413.58</v>
      </c>
      <c r="W101" s="234">
        <v>519.29999999999995</v>
      </c>
      <c r="X101" s="234">
        <v>454.44</v>
      </c>
      <c r="Y101" s="234">
        <v>475.23</v>
      </c>
      <c r="Z101" s="234">
        <v>408.84</v>
      </c>
      <c r="AA101" s="234">
        <v>394.14</v>
      </c>
      <c r="AB101" s="234">
        <v>637.83000000000004</v>
      </c>
      <c r="AC101" s="234">
        <v>477.37</v>
      </c>
      <c r="AD101" s="234">
        <v>386.24</v>
      </c>
      <c r="AE101" s="234">
        <v>504.12</v>
      </c>
      <c r="AF101" s="234">
        <v>464</v>
      </c>
      <c r="AG101" s="234">
        <v>480.02</v>
      </c>
      <c r="AH101" s="234">
        <v>579.20000000000005</v>
      </c>
      <c r="AI101" s="234">
        <v>535.98</v>
      </c>
      <c r="AJ101" s="234">
        <v>714.02</v>
      </c>
      <c r="AK101" s="234">
        <v>455.45</v>
      </c>
      <c r="AL101" s="234">
        <v>574.23</v>
      </c>
      <c r="AM101" s="234">
        <v>472.74</v>
      </c>
      <c r="AN101" s="234">
        <v>438.16</v>
      </c>
      <c r="AO101" s="234">
        <v>476.1</v>
      </c>
      <c r="AP101" s="234">
        <v>463.87</v>
      </c>
      <c r="AQ101" s="234">
        <v>384.52</v>
      </c>
      <c r="AR101" s="234">
        <v>499.39</v>
      </c>
      <c r="AS101" s="234">
        <v>387.05</v>
      </c>
      <c r="AT101" s="234">
        <v>462.02</v>
      </c>
      <c r="AU101" s="234">
        <v>357.71</v>
      </c>
      <c r="AV101" s="234">
        <v>527.96</v>
      </c>
      <c r="AW101" s="234">
        <v>507.39</v>
      </c>
      <c r="AX101" s="234">
        <v>500.8</v>
      </c>
      <c r="AY101" s="234">
        <v>459.64</v>
      </c>
      <c r="AZ101" s="234">
        <v>467.48</v>
      </c>
      <c r="BA101" s="234">
        <v>466.95</v>
      </c>
      <c r="BB101" s="234">
        <v>483.11</v>
      </c>
      <c r="BC101" s="234">
        <v>674.15</v>
      </c>
      <c r="BD101" s="234">
        <v>442.96</v>
      </c>
      <c r="BE101" s="234">
        <v>651.54</v>
      </c>
      <c r="BF101" s="234">
        <v>451.6</v>
      </c>
      <c r="BG101" s="234">
        <v>467.99</v>
      </c>
      <c r="BH101">
        <v>453.93</v>
      </c>
      <c r="BI101">
        <v>469.26</v>
      </c>
      <c r="BJ101" s="234">
        <v>433.45</v>
      </c>
      <c r="BK101" s="234">
        <v>467.98</v>
      </c>
      <c r="BL101" s="234">
        <v>718.54</v>
      </c>
      <c r="BM101" s="234">
        <v>789.95</v>
      </c>
      <c r="BN101" s="234">
        <v>494.88</v>
      </c>
      <c r="BO101" s="234">
        <v>394.29</v>
      </c>
      <c r="BP101" s="234">
        <v>439.59</v>
      </c>
      <c r="BQ101">
        <v>449.63</v>
      </c>
      <c r="BR101" s="234">
        <v>518.08000000000004</v>
      </c>
      <c r="BS101" s="234">
        <v>462.93</v>
      </c>
      <c r="BT101" s="234">
        <v>482.44</v>
      </c>
      <c r="BU101" s="234">
        <v>387.27</v>
      </c>
      <c r="BV101" s="234">
        <v>665.23</v>
      </c>
      <c r="BW101" s="234">
        <v>719.53</v>
      </c>
      <c r="BX101" s="234">
        <v>643.75</v>
      </c>
      <c r="BY101" s="234">
        <v>505.59</v>
      </c>
      <c r="BZ101" s="234">
        <v>376.46</v>
      </c>
      <c r="CA101" s="234">
        <v>703.2</v>
      </c>
      <c r="CB101" s="234">
        <v>418.79</v>
      </c>
      <c r="CC101" s="234">
        <v>409.94</v>
      </c>
      <c r="CD101" s="234">
        <v>447.27</v>
      </c>
      <c r="CE101" s="234">
        <v>438.44</v>
      </c>
      <c r="CF101" s="234">
        <v>522.29</v>
      </c>
      <c r="CG101" s="234">
        <v>456.57</v>
      </c>
      <c r="CH101" s="234">
        <v>467.14</v>
      </c>
      <c r="CI101" s="234">
        <v>536.36</v>
      </c>
      <c r="CJ101" s="234">
        <v>448.81</v>
      </c>
      <c r="CK101" s="234">
        <v>429.43</v>
      </c>
      <c r="CL101" s="234">
        <v>511.03</v>
      </c>
      <c r="CM101" s="234">
        <v>583.17999999999995</v>
      </c>
      <c r="CN101" s="234">
        <v>408.63</v>
      </c>
      <c r="CO101" s="234">
        <v>374.83</v>
      </c>
      <c r="CP101" s="234">
        <v>437.59</v>
      </c>
      <c r="CQ101" s="234">
        <v>399.83</v>
      </c>
      <c r="CR101" s="234">
        <v>398.6</v>
      </c>
      <c r="CS101" s="234">
        <v>464.07</v>
      </c>
      <c r="CT101" s="234">
        <v>788.95</v>
      </c>
      <c r="CU101" s="234">
        <v>697.12</v>
      </c>
      <c r="CV101" s="234">
        <v>450.72</v>
      </c>
      <c r="CW101" s="234">
        <v>728.8</v>
      </c>
      <c r="CX101" s="234">
        <v>411.66</v>
      </c>
      <c r="CY101" s="234">
        <v>830.6</v>
      </c>
      <c r="CZ101" s="234">
        <v>440.73</v>
      </c>
      <c r="DA101" s="234">
        <v>402.25</v>
      </c>
      <c r="DB101" s="234">
        <v>487.94</v>
      </c>
      <c r="DC101" s="234">
        <v>399.11</v>
      </c>
      <c r="DD101" s="234">
        <v>468.33</v>
      </c>
      <c r="DE101" s="234">
        <v>460.16</v>
      </c>
      <c r="DF101" s="234">
        <v>480.82</v>
      </c>
      <c r="DG101" s="234">
        <v>434.42</v>
      </c>
      <c r="DH101" s="234">
        <v>796.13</v>
      </c>
      <c r="DI101" s="234">
        <v>467.67</v>
      </c>
      <c r="DJ101" s="234">
        <v>393.6</v>
      </c>
      <c r="DK101" s="234">
        <v>484.6</v>
      </c>
      <c r="DL101" s="234">
        <v>520.83000000000004</v>
      </c>
      <c r="DM101" s="234">
        <v>644.12</v>
      </c>
      <c r="DN101" s="234">
        <v>388.63</v>
      </c>
      <c r="DO101" s="234">
        <v>474.78</v>
      </c>
      <c r="DP101" s="234">
        <v>461.82</v>
      </c>
      <c r="DQ101" s="234">
        <v>399.83</v>
      </c>
      <c r="DR101" s="234">
        <v>382.12</v>
      </c>
      <c r="DS101" s="234">
        <v>464.11</v>
      </c>
      <c r="DT101" s="234">
        <v>404.31</v>
      </c>
      <c r="DU101" s="234">
        <v>804.06</v>
      </c>
      <c r="DV101" s="234">
        <v>373.6</v>
      </c>
      <c r="DW101" s="234">
        <v>473.22</v>
      </c>
      <c r="DX101" s="234">
        <v>390.38</v>
      </c>
      <c r="DY101" s="234">
        <v>371.98</v>
      </c>
      <c r="DZ101" s="234">
        <v>465.6</v>
      </c>
      <c r="EA101" s="234">
        <v>537.84</v>
      </c>
      <c r="EB101" s="234">
        <v>422.95</v>
      </c>
      <c r="EC101" s="234">
        <v>445.21</v>
      </c>
      <c r="ED101" s="234">
        <v>464.53</v>
      </c>
      <c r="EE101" s="234">
        <v>432.98</v>
      </c>
      <c r="EF101" s="234">
        <v>424.74</v>
      </c>
      <c r="EG101" s="234">
        <v>496.88</v>
      </c>
      <c r="EH101" s="234">
        <v>446.43</v>
      </c>
      <c r="EI101" s="234">
        <v>429.18</v>
      </c>
      <c r="EJ101" s="234">
        <v>604.82000000000005</v>
      </c>
      <c r="EK101" s="234">
        <v>365.89</v>
      </c>
      <c r="EL101" s="234">
        <v>515.57000000000005</v>
      </c>
      <c r="EM101" s="234">
        <v>699.01</v>
      </c>
      <c r="EN101" s="234">
        <v>372.26</v>
      </c>
      <c r="EO101" s="234">
        <v>685.24</v>
      </c>
      <c r="EP101" s="234">
        <v>396.28</v>
      </c>
      <c r="EQ101" s="234">
        <v>461.76</v>
      </c>
      <c r="ER101" s="234">
        <v>365.98</v>
      </c>
      <c r="ES101" s="234">
        <v>564.30999999999995</v>
      </c>
      <c r="ET101" s="234">
        <v>703.98</v>
      </c>
      <c r="EU101" s="234">
        <v>430.92</v>
      </c>
      <c r="EV101" s="234">
        <v>418</v>
      </c>
      <c r="EW101" s="234">
        <v>432.89</v>
      </c>
      <c r="EX101" s="234">
        <v>448.89</v>
      </c>
      <c r="EY101" s="234">
        <v>552.70000000000005</v>
      </c>
      <c r="EZ101" s="234">
        <v>453.35</v>
      </c>
      <c r="FA101">
        <v>465.68</v>
      </c>
      <c r="FB101" s="234">
        <v>427.82</v>
      </c>
      <c r="FC101" s="234">
        <v>501.69</v>
      </c>
      <c r="FD101" s="234">
        <v>485.23</v>
      </c>
      <c r="FE101" s="234">
        <v>403.12</v>
      </c>
      <c r="FF101" s="234">
        <v>411.97</v>
      </c>
      <c r="FG101" s="234">
        <v>418.94</v>
      </c>
      <c r="FH101" s="234">
        <v>409.04</v>
      </c>
      <c r="FI101" s="234">
        <v>462.94</v>
      </c>
      <c r="FJ101" s="234">
        <v>494.26</v>
      </c>
      <c r="FK101" s="234">
        <v>499.38</v>
      </c>
      <c r="FL101" s="234">
        <v>631.04</v>
      </c>
      <c r="FM101" s="234">
        <v>452.21</v>
      </c>
      <c r="FN101" s="234">
        <v>484.58</v>
      </c>
      <c r="FO101" s="234">
        <v>687.36</v>
      </c>
      <c r="FP101" s="234">
        <v>438.42</v>
      </c>
      <c r="FQ101" s="234">
        <v>429.04</v>
      </c>
      <c r="FR101" s="234">
        <v>467.75</v>
      </c>
      <c r="FS101" s="234">
        <v>461.35</v>
      </c>
      <c r="FT101" s="234">
        <v>452.64</v>
      </c>
      <c r="FU101" s="234">
        <v>477.44</v>
      </c>
      <c r="FV101" s="234">
        <v>410.28</v>
      </c>
      <c r="FW101" s="234">
        <v>528.33000000000004</v>
      </c>
      <c r="FX101" s="234">
        <v>415.48</v>
      </c>
      <c r="FY101" s="234">
        <v>573.05999999999995</v>
      </c>
      <c r="FZ101" s="234">
        <v>418.36</v>
      </c>
      <c r="GA101" s="234">
        <v>427.81</v>
      </c>
      <c r="GB101" s="234">
        <v>451.29</v>
      </c>
      <c r="GC101" s="234">
        <v>772.43</v>
      </c>
      <c r="GD101" s="234">
        <v>410.64</v>
      </c>
      <c r="GE101">
        <v>407.05</v>
      </c>
      <c r="GF101" s="234">
        <v>686.45</v>
      </c>
      <c r="GG101" s="234">
        <v>724.26</v>
      </c>
      <c r="GH101" s="234">
        <v>656.36</v>
      </c>
      <c r="GI101" s="234">
        <v>404.68</v>
      </c>
      <c r="GJ101" s="234">
        <v>551.64</v>
      </c>
      <c r="GK101" s="234">
        <v>493.29</v>
      </c>
      <c r="GL101" s="234">
        <v>465.74</v>
      </c>
      <c r="GM101" s="234">
        <v>511.6</v>
      </c>
      <c r="GN101" s="234">
        <v>480.65</v>
      </c>
      <c r="GO101" s="234">
        <v>377.15</v>
      </c>
      <c r="GP101" s="234">
        <v>392.04</v>
      </c>
      <c r="GQ101" s="234">
        <v>447.13</v>
      </c>
      <c r="GR101" s="234">
        <v>669.12</v>
      </c>
      <c r="GS101" s="234">
        <v>502.23</v>
      </c>
      <c r="GT101" s="234">
        <v>460.75</v>
      </c>
      <c r="GU101" s="234">
        <v>380.93</v>
      </c>
      <c r="GV101" s="234">
        <v>488.45</v>
      </c>
      <c r="GW101" s="234">
        <v>386.09</v>
      </c>
      <c r="GX101" s="234">
        <v>454.4</v>
      </c>
      <c r="GY101" s="234">
        <v>508.72</v>
      </c>
      <c r="GZ101" s="234">
        <v>677.04</v>
      </c>
      <c r="HA101" s="234">
        <v>466.82</v>
      </c>
      <c r="HB101" s="234">
        <v>460.68</v>
      </c>
      <c r="HC101" s="234">
        <v>715.03</v>
      </c>
      <c r="HD101" s="234">
        <v>372.53</v>
      </c>
      <c r="HE101" s="234">
        <v>411.06</v>
      </c>
      <c r="HF101" s="234">
        <v>461.6</v>
      </c>
      <c r="HG101" s="234">
        <v>460.52</v>
      </c>
      <c r="HH101" s="234">
        <v>499.16</v>
      </c>
      <c r="HI101" s="234">
        <v>605.21</v>
      </c>
      <c r="HJ101" s="234">
        <v>705.78</v>
      </c>
      <c r="HK101" s="234">
        <v>466.8</v>
      </c>
      <c r="HL101" s="234">
        <v>405.91</v>
      </c>
      <c r="HM101" s="234">
        <v>672.86</v>
      </c>
      <c r="HN101" s="234">
        <v>461.63</v>
      </c>
      <c r="HO101" s="234">
        <v>599.04999999999995</v>
      </c>
      <c r="HP101" s="234">
        <v>490.19</v>
      </c>
      <c r="HQ101" s="234">
        <v>488.56</v>
      </c>
      <c r="HR101" s="234">
        <v>383.58</v>
      </c>
      <c r="HS101" s="234">
        <v>375.31</v>
      </c>
      <c r="HT101" s="234">
        <v>625.89</v>
      </c>
      <c r="HU101" s="234">
        <v>451.45</v>
      </c>
      <c r="HV101" s="234">
        <v>625.37</v>
      </c>
      <c r="HW101" s="234">
        <v>430.4</v>
      </c>
      <c r="HX101" s="234">
        <v>459.19</v>
      </c>
      <c r="HY101" s="234">
        <v>604.38</v>
      </c>
      <c r="HZ101" s="234">
        <v>662.69</v>
      </c>
      <c r="IA101" s="234">
        <v>509.2</v>
      </c>
      <c r="IB101" s="234">
        <v>469.12</v>
      </c>
      <c r="IC101" s="234">
        <v>510.01</v>
      </c>
      <c r="ID101" s="234">
        <v>445.97</v>
      </c>
      <c r="IE101" s="234">
        <v>467.27</v>
      </c>
      <c r="IF101" s="234">
        <v>390.83</v>
      </c>
      <c r="IG101" s="234">
        <v>415.43</v>
      </c>
      <c r="IH101" s="234">
        <v>445.6</v>
      </c>
      <c r="II101" s="234">
        <v>457.68</v>
      </c>
      <c r="IJ101" s="234">
        <v>498.88</v>
      </c>
      <c r="IK101" s="234">
        <v>634.66</v>
      </c>
      <c r="IL101" s="234">
        <v>435.75</v>
      </c>
      <c r="IM101" s="234">
        <v>391.98</v>
      </c>
      <c r="IN101" s="234">
        <v>507.54</v>
      </c>
      <c r="IO101" s="234">
        <v>413.05</v>
      </c>
      <c r="IP101" s="234">
        <v>456.92</v>
      </c>
      <c r="IQ101" s="234">
        <v>462.6</v>
      </c>
      <c r="IR101" s="234">
        <v>363.4</v>
      </c>
      <c r="IS101" s="234">
        <v>431.25</v>
      </c>
      <c r="IT101" s="234">
        <v>457.91</v>
      </c>
      <c r="IU101" s="234">
        <v>468.96</v>
      </c>
      <c r="IV101" s="234">
        <v>466.73</v>
      </c>
      <c r="IW101" s="234">
        <v>467.94</v>
      </c>
      <c r="IX101" s="234">
        <v>644.48</v>
      </c>
      <c r="IY101" s="234">
        <v>496.09</v>
      </c>
      <c r="IZ101" s="234">
        <v>448.91</v>
      </c>
      <c r="JA101" s="234">
        <v>420.72</v>
      </c>
      <c r="JB101" s="234">
        <v>423.24</v>
      </c>
      <c r="JC101" s="234">
        <v>468.28</v>
      </c>
      <c r="JD101" s="234">
        <v>637.49</v>
      </c>
      <c r="JE101" s="234">
        <v>473.95</v>
      </c>
      <c r="JF101" s="234">
        <v>484.01</v>
      </c>
      <c r="JG101" s="234">
        <v>443.35</v>
      </c>
      <c r="JH101" s="234">
        <v>460.23</v>
      </c>
      <c r="JI101" s="234">
        <v>448.45</v>
      </c>
      <c r="JJ101" s="234">
        <v>483.78</v>
      </c>
      <c r="JK101" s="234">
        <v>548.21</v>
      </c>
      <c r="JL101" s="234">
        <v>438.29</v>
      </c>
      <c r="JM101" s="234">
        <v>388.3</v>
      </c>
      <c r="JN101">
        <v>469.16</v>
      </c>
      <c r="JO101" s="234">
        <v>465.33</v>
      </c>
      <c r="JP101" s="234">
        <v>714.38</v>
      </c>
      <c r="JQ101" s="234">
        <v>457.35</v>
      </c>
      <c r="JR101" s="234">
        <v>679.05</v>
      </c>
      <c r="JS101" s="234">
        <v>458.39</v>
      </c>
      <c r="JT101" s="234">
        <v>422.97</v>
      </c>
      <c r="JU101" s="234">
        <v>444.22</v>
      </c>
      <c r="JV101" s="234">
        <v>432.46</v>
      </c>
      <c r="JW101" s="234">
        <v>657.69</v>
      </c>
      <c r="JX101" s="234">
        <v>442.96</v>
      </c>
      <c r="JY101" s="234">
        <v>469.79</v>
      </c>
      <c r="JZ101" s="234">
        <v>430.36</v>
      </c>
      <c r="KA101" s="234">
        <v>475.78</v>
      </c>
      <c r="KB101" s="234">
        <v>442.75</v>
      </c>
      <c r="KC101" s="234">
        <v>375.52</v>
      </c>
      <c r="KD101" s="234">
        <v>473.94</v>
      </c>
      <c r="KE101" s="234">
        <v>451.25</v>
      </c>
      <c r="KF101" s="234">
        <v>636.13</v>
      </c>
      <c r="KG101" s="234">
        <v>616.9</v>
      </c>
      <c r="KH101" s="234">
        <v>481.75</v>
      </c>
      <c r="KI101" s="234">
        <v>467.73</v>
      </c>
      <c r="KJ101">
        <v>384.56</v>
      </c>
      <c r="KK101" s="234">
        <v>462.06</v>
      </c>
      <c r="KL101" s="234">
        <v>429.17</v>
      </c>
      <c r="KM101" s="234">
        <v>594.30999999999995</v>
      </c>
      <c r="KN101" s="234">
        <v>718.01</v>
      </c>
      <c r="KO101" s="234">
        <v>384.89</v>
      </c>
      <c r="KP101" s="234">
        <v>374.04</v>
      </c>
      <c r="KQ101" s="234">
        <v>440.85</v>
      </c>
      <c r="KR101" s="234">
        <v>464.21</v>
      </c>
      <c r="KS101" s="234">
        <v>407.31</v>
      </c>
      <c r="KT101" s="234">
        <v>620.29999999999995</v>
      </c>
      <c r="KU101" s="234">
        <v>468.35</v>
      </c>
      <c r="KV101" s="234">
        <v>619.23</v>
      </c>
      <c r="KW101" s="234">
        <v>494.01</v>
      </c>
      <c r="KX101" s="234">
        <v>540.04999999999995</v>
      </c>
      <c r="KY101" s="234">
        <v>752.53</v>
      </c>
      <c r="KZ101" s="234">
        <v>745.18</v>
      </c>
    </row>
    <row r="102" spans="1:312">
      <c r="A102" s="234">
        <v>2022</v>
      </c>
      <c r="B102" s="234">
        <v>3</v>
      </c>
      <c r="C102" s="234">
        <v>641.91</v>
      </c>
      <c r="D102" s="234">
        <v>453.99</v>
      </c>
      <c r="E102" s="234">
        <v>459.21</v>
      </c>
      <c r="F102" s="234">
        <v>470.27</v>
      </c>
      <c r="G102">
        <v>468.41</v>
      </c>
      <c r="H102" s="234">
        <v>474.23</v>
      </c>
      <c r="I102" s="234">
        <v>623.5</v>
      </c>
      <c r="J102" s="234">
        <v>406.21</v>
      </c>
      <c r="K102" s="234">
        <v>597.82000000000005</v>
      </c>
      <c r="L102" s="234">
        <v>510.25</v>
      </c>
      <c r="M102" s="234">
        <v>476.9</v>
      </c>
      <c r="N102" s="234">
        <v>489.06</v>
      </c>
      <c r="O102" s="234">
        <v>489.68</v>
      </c>
      <c r="P102" s="234">
        <v>476.79</v>
      </c>
      <c r="Q102" s="234">
        <v>538.4</v>
      </c>
      <c r="R102" s="234">
        <v>423.41</v>
      </c>
      <c r="S102" s="234">
        <v>586.6</v>
      </c>
      <c r="T102" s="234">
        <v>465.37</v>
      </c>
      <c r="U102" s="234">
        <v>489.48</v>
      </c>
      <c r="V102" s="234">
        <v>429.91</v>
      </c>
      <c r="W102" s="234">
        <v>492.72</v>
      </c>
      <c r="X102" s="234">
        <v>465.83</v>
      </c>
      <c r="Y102" s="234">
        <v>460.23</v>
      </c>
      <c r="Z102" s="234">
        <v>448.35</v>
      </c>
      <c r="AA102" s="234">
        <v>429.95</v>
      </c>
      <c r="AB102" s="234">
        <v>534.58000000000004</v>
      </c>
      <c r="AC102" s="234">
        <v>464.06</v>
      </c>
      <c r="AD102" s="234">
        <v>434.08</v>
      </c>
      <c r="AE102" s="234">
        <v>522.70000000000005</v>
      </c>
      <c r="AF102" s="234">
        <v>441.29</v>
      </c>
      <c r="AG102" s="234">
        <v>503.43</v>
      </c>
      <c r="AH102" s="234">
        <v>502.45</v>
      </c>
      <c r="AI102" s="234">
        <v>508.92</v>
      </c>
      <c r="AJ102" s="234">
        <v>586.25</v>
      </c>
      <c r="AK102" s="234">
        <v>488.05</v>
      </c>
      <c r="AL102" s="234">
        <v>512.01</v>
      </c>
      <c r="AM102" s="234">
        <v>468.11</v>
      </c>
      <c r="AN102" s="234">
        <v>476.33</v>
      </c>
      <c r="AO102" s="234">
        <v>473.76</v>
      </c>
      <c r="AP102" s="234">
        <v>465.64</v>
      </c>
      <c r="AQ102" s="234">
        <v>419.95</v>
      </c>
      <c r="AR102" s="234">
        <v>496.63</v>
      </c>
      <c r="AS102" s="234">
        <v>435.02</v>
      </c>
      <c r="AT102" s="234">
        <v>461.76</v>
      </c>
      <c r="AU102" s="234">
        <v>401.58</v>
      </c>
      <c r="AV102" s="234">
        <v>499.32</v>
      </c>
      <c r="AW102" s="234">
        <v>519</v>
      </c>
      <c r="AX102" s="234">
        <v>471.82</v>
      </c>
      <c r="AY102" s="234">
        <v>469.7</v>
      </c>
      <c r="AZ102" s="234">
        <v>483.74</v>
      </c>
      <c r="BA102" s="234">
        <v>474.03</v>
      </c>
      <c r="BB102" s="234">
        <v>497.43</v>
      </c>
      <c r="BC102" s="234">
        <v>553.17999999999995</v>
      </c>
      <c r="BD102" s="234">
        <v>472.37</v>
      </c>
      <c r="BE102" s="234">
        <v>531.71</v>
      </c>
      <c r="BF102" s="234">
        <v>475.67</v>
      </c>
      <c r="BG102" s="234">
        <v>472.38</v>
      </c>
      <c r="BH102">
        <v>478.52</v>
      </c>
      <c r="BI102">
        <v>497.69</v>
      </c>
      <c r="BJ102" s="234">
        <v>458.41</v>
      </c>
      <c r="BK102" s="234">
        <v>452.26</v>
      </c>
      <c r="BL102" s="234">
        <v>593.67999999999995</v>
      </c>
      <c r="BM102" s="234">
        <v>633.58000000000004</v>
      </c>
      <c r="BN102" s="234">
        <v>452.11</v>
      </c>
      <c r="BO102" s="234">
        <v>422.92</v>
      </c>
      <c r="BP102" s="234">
        <v>454.41</v>
      </c>
      <c r="BQ102">
        <v>452.52</v>
      </c>
      <c r="BR102" s="234">
        <v>528.6</v>
      </c>
      <c r="BS102" s="234">
        <v>475.05</v>
      </c>
      <c r="BT102" s="234">
        <v>481.27</v>
      </c>
      <c r="BU102" s="234">
        <v>431.93</v>
      </c>
      <c r="BV102" s="234">
        <v>528.67999999999995</v>
      </c>
      <c r="BW102" s="234">
        <v>624.03</v>
      </c>
      <c r="BX102" s="234">
        <v>572.37</v>
      </c>
      <c r="BY102" s="234">
        <v>486.87</v>
      </c>
      <c r="BZ102" s="234">
        <v>414.91</v>
      </c>
      <c r="CA102" s="234">
        <v>620.16999999999996</v>
      </c>
      <c r="CB102" s="234">
        <v>460.45</v>
      </c>
      <c r="CC102" s="234">
        <v>448.06</v>
      </c>
      <c r="CD102" s="234">
        <v>467.82</v>
      </c>
      <c r="CE102" s="234">
        <v>456.51</v>
      </c>
      <c r="CF102" s="234">
        <v>485.31</v>
      </c>
      <c r="CG102" s="234">
        <v>474.63</v>
      </c>
      <c r="CH102" s="234">
        <v>452.51</v>
      </c>
      <c r="CI102" s="234">
        <v>468.42</v>
      </c>
      <c r="CJ102" s="234">
        <v>465.1</v>
      </c>
      <c r="CK102" s="234">
        <v>474.68</v>
      </c>
      <c r="CL102" s="234">
        <v>514.17999999999995</v>
      </c>
      <c r="CM102" s="234">
        <v>489.17</v>
      </c>
      <c r="CN102" s="234">
        <v>455.75</v>
      </c>
      <c r="CO102" s="234">
        <v>421.44</v>
      </c>
      <c r="CP102" s="234">
        <v>459.18</v>
      </c>
      <c r="CQ102" s="234">
        <v>435.49</v>
      </c>
      <c r="CR102" s="234">
        <v>437.32</v>
      </c>
      <c r="CS102" s="234">
        <v>441.12</v>
      </c>
      <c r="CT102" s="234">
        <v>609.9</v>
      </c>
      <c r="CU102" s="234">
        <v>555.33000000000004</v>
      </c>
      <c r="CV102" s="234">
        <v>458.72</v>
      </c>
      <c r="CW102" s="234">
        <v>616.91999999999996</v>
      </c>
      <c r="CX102" s="234">
        <v>445.19</v>
      </c>
      <c r="CY102" s="234">
        <v>675.48</v>
      </c>
      <c r="CZ102" s="234">
        <v>459.05</v>
      </c>
      <c r="DA102" s="234">
        <v>449.61</v>
      </c>
      <c r="DB102" s="234">
        <v>510.33</v>
      </c>
      <c r="DC102" s="234">
        <v>438.23</v>
      </c>
      <c r="DD102" s="234">
        <v>482.43</v>
      </c>
      <c r="DE102" s="234">
        <v>471.68</v>
      </c>
      <c r="DF102" s="234">
        <v>497.17</v>
      </c>
      <c r="DG102" s="234">
        <v>464.91</v>
      </c>
      <c r="DH102" s="234">
        <v>631.82000000000005</v>
      </c>
      <c r="DI102" s="234">
        <v>480.63</v>
      </c>
      <c r="DJ102" s="234">
        <v>438.29</v>
      </c>
      <c r="DK102" s="234">
        <v>461.79</v>
      </c>
      <c r="DL102" s="234">
        <v>510.23</v>
      </c>
      <c r="DM102" s="234">
        <v>513.98</v>
      </c>
      <c r="DN102" s="234">
        <v>433.48</v>
      </c>
      <c r="DO102" s="234">
        <v>496.38</v>
      </c>
      <c r="DP102" s="234">
        <v>472.66</v>
      </c>
      <c r="DQ102" s="234">
        <v>437.18</v>
      </c>
      <c r="DR102" s="234">
        <v>431.78</v>
      </c>
      <c r="DS102" s="234">
        <v>469.19</v>
      </c>
      <c r="DT102" s="234">
        <v>436.87</v>
      </c>
      <c r="DU102" s="234">
        <v>626.62</v>
      </c>
      <c r="DV102" s="234">
        <v>412.24</v>
      </c>
      <c r="DW102" s="234">
        <v>475.5</v>
      </c>
      <c r="DX102" s="234">
        <v>442.83</v>
      </c>
      <c r="DY102" s="234">
        <v>410.73</v>
      </c>
      <c r="DZ102" s="234">
        <v>481.94</v>
      </c>
      <c r="EA102" s="234">
        <v>508.95</v>
      </c>
      <c r="EB102" s="234">
        <v>447.68</v>
      </c>
      <c r="EC102" s="234">
        <v>478.62</v>
      </c>
      <c r="ED102" s="234">
        <v>443.09</v>
      </c>
      <c r="EE102" s="234">
        <v>446.08</v>
      </c>
      <c r="EF102" s="234">
        <v>457.08</v>
      </c>
      <c r="EG102" s="234">
        <v>497.8</v>
      </c>
      <c r="EH102" s="234">
        <v>450.81</v>
      </c>
      <c r="EI102" s="234">
        <v>466.74</v>
      </c>
      <c r="EJ102" s="234">
        <v>520.55999999999995</v>
      </c>
      <c r="EK102" s="234">
        <v>405.72</v>
      </c>
      <c r="EL102" s="234">
        <v>492.65</v>
      </c>
      <c r="EM102" s="234">
        <v>587.26</v>
      </c>
      <c r="EN102" s="234">
        <v>410.58</v>
      </c>
      <c r="EO102" s="234">
        <v>556.88</v>
      </c>
      <c r="EP102" s="234">
        <v>443.59</v>
      </c>
      <c r="EQ102" s="234">
        <v>460.2</v>
      </c>
      <c r="ER102" s="234">
        <v>405.55</v>
      </c>
      <c r="ES102" s="234">
        <v>562.37</v>
      </c>
      <c r="ET102" s="234">
        <v>587.34</v>
      </c>
      <c r="EU102" s="234">
        <v>454.65</v>
      </c>
      <c r="EV102" s="234">
        <v>460.39</v>
      </c>
      <c r="EW102" s="234">
        <v>457.2</v>
      </c>
      <c r="EX102" s="234">
        <v>456.51</v>
      </c>
      <c r="EY102" s="234">
        <v>523.91</v>
      </c>
      <c r="EZ102" s="234">
        <v>460.6</v>
      </c>
      <c r="FA102">
        <v>469.82</v>
      </c>
      <c r="FB102" s="234">
        <v>464.34</v>
      </c>
      <c r="FC102" s="234">
        <v>513.39</v>
      </c>
      <c r="FD102" s="234">
        <v>457.58</v>
      </c>
      <c r="FE102" s="234">
        <v>429.73</v>
      </c>
      <c r="FF102" s="234">
        <v>436.16</v>
      </c>
      <c r="FG102" s="234">
        <v>441.67</v>
      </c>
      <c r="FH102" s="234">
        <v>443.28</v>
      </c>
      <c r="FI102" s="234">
        <v>440.65</v>
      </c>
      <c r="FJ102" s="234">
        <v>496.17</v>
      </c>
      <c r="FK102" s="234">
        <v>495.5</v>
      </c>
      <c r="FL102" s="234">
        <v>533.01</v>
      </c>
      <c r="FM102" s="234">
        <v>451.98</v>
      </c>
      <c r="FN102" s="234">
        <v>467.45</v>
      </c>
      <c r="FO102" s="234">
        <v>570.24</v>
      </c>
      <c r="FP102" s="234">
        <v>467.8</v>
      </c>
      <c r="FQ102" s="234">
        <v>464.75</v>
      </c>
      <c r="FR102" s="234">
        <v>463.7</v>
      </c>
      <c r="FS102" s="234">
        <v>457</v>
      </c>
      <c r="FT102" s="234">
        <v>466.76</v>
      </c>
      <c r="FU102" s="234">
        <v>474.44</v>
      </c>
      <c r="FV102" s="234">
        <v>443.27</v>
      </c>
      <c r="FW102" s="234">
        <v>476.35</v>
      </c>
      <c r="FX102" s="234">
        <v>461.21</v>
      </c>
      <c r="FY102" s="234">
        <v>538.44000000000005</v>
      </c>
      <c r="FZ102" s="234">
        <v>460.07</v>
      </c>
      <c r="GA102" s="234">
        <v>449.35</v>
      </c>
      <c r="GB102" s="234">
        <v>450.07</v>
      </c>
      <c r="GC102" s="234">
        <v>621</v>
      </c>
      <c r="GD102" s="234">
        <v>434.49</v>
      </c>
      <c r="GE102">
        <v>454.21</v>
      </c>
      <c r="GF102" s="234">
        <v>568.59</v>
      </c>
      <c r="GG102" s="234">
        <v>626.59</v>
      </c>
      <c r="GH102" s="234">
        <v>541.94000000000005</v>
      </c>
      <c r="GI102" s="234">
        <v>446.95</v>
      </c>
      <c r="GJ102" s="234">
        <v>517.65</v>
      </c>
      <c r="GK102" s="234">
        <v>481.4</v>
      </c>
      <c r="GL102" s="234">
        <v>450.69</v>
      </c>
      <c r="GM102" s="234">
        <v>474.59</v>
      </c>
      <c r="GN102" s="234">
        <v>462.35</v>
      </c>
      <c r="GO102" s="234">
        <v>415.8</v>
      </c>
      <c r="GP102" s="234">
        <v>430.68</v>
      </c>
      <c r="GQ102" s="234">
        <v>455.4</v>
      </c>
      <c r="GR102" s="234">
        <v>545.76</v>
      </c>
      <c r="GS102" s="234">
        <v>492.41</v>
      </c>
      <c r="GT102" s="234">
        <v>479.83</v>
      </c>
      <c r="GU102" s="234">
        <v>421.89</v>
      </c>
      <c r="GV102" s="234">
        <v>449.11</v>
      </c>
      <c r="GW102" s="234">
        <v>428.32</v>
      </c>
      <c r="GX102" s="234">
        <v>469.37</v>
      </c>
      <c r="GY102" s="234">
        <v>491.8</v>
      </c>
      <c r="GZ102" s="234">
        <v>535.03</v>
      </c>
      <c r="HA102" s="234">
        <v>445.03</v>
      </c>
      <c r="HB102" s="234">
        <v>435.58</v>
      </c>
      <c r="HC102" s="234">
        <v>595.73</v>
      </c>
      <c r="HD102" s="234">
        <v>412.28</v>
      </c>
      <c r="HE102" s="234">
        <v>442.78</v>
      </c>
      <c r="HF102" s="234">
        <v>438.25</v>
      </c>
      <c r="HG102" s="234">
        <v>435.12</v>
      </c>
      <c r="HH102" s="234">
        <v>514.16</v>
      </c>
      <c r="HI102" s="234">
        <v>548.47</v>
      </c>
      <c r="HJ102" s="234">
        <v>580.79999999999995</v>
      </c>
      <c r="HK102" s="234">
        <v>465.28</v>
      </c>
      <c r="HL102" s="234">
        <v>445.87</v>
      </c>
      <c r="HM102" s="234">
        <v>550.64</v>
      </c>
      <c r="HN102" s="234">
        <v>436.93</v>
      </c>
      <c r="HO102" s="234">
        <v>483.75</v>
      </c>
      <c r="HP102" s="234">
        <v>508.89</v>
      </c>
      <c r="HQ102" s="234">
        <v>488.19</v>
      </c>
      <c r="HR102" s="234">
        <v>421.38</v>
      </c>
      <c r="HS102" s="234">
        <v>419.17</v>
      </c>
      <c r="HT102" s="234">
        <v>568.16999999999996</v>
      </c>
      <c r="HU102" s="234">
        <v>480.02</v>
      </c>
      <c r="HV102" s="234">
        <v>533.01</v>
      </c>
      <c r="HW102" s="234">
        <v>451.96</v>
      </c>
      <c r="HX102" s="234">
        <v>489.93</v>
      </c>
      <c r="HY102" s="234">
        <v>573.4</v>
      </c>
      <c r="HZ102" s="234">
        <v>625.29999999999995</v>
      </c>
      <c r="IA102" s="234">
        <v>485.33</v>
      </c>
      <c r="IB102" s="234">
        <v>484.98</v>
      </c>
      <c r="IC102" s="234">
        <v>451.1</v>
      </c>
      <c r="ID102" s="234">
        <v>450.5</v>
      </c>
      <c r="IE102" s="234">
        <v>456.46</v>
      </c>
      <c r="IF102" s="234">
        <v>427.49</v>
      </c>
      <c r="IG102" s="234">
        <v>452.83</v>
      </c>
      <c r="IH102" s="234">
        <v>466.13</v>
      </c>
      <c r="II102" s="234">
        <v>460.6</v>
      </c>
      <c r="IJ102" s="234">
        <v>463.74</v>
      </c>
      <c r="IK102" s="234">
        <v>510.09</v>
      </c>
      <c r="IL102" s="234">
        <v>474.13</v>
      </c>
      <c r="IM102" s="234">
        <v>432.9</v>
      </c>
      <c r="IN102" s="234">
        <v>524.28</v>
      </c>
      <c r="IO102" s="234">
        <v>457.79</v>
      </c>
      <c r="IP102" s="234">
        <v>484.45</v>
      </c>
      <c r="IQ102" s="234">
        <v>456.66</v>
      </c>
      <c r="IR102" s="234">
        <v>410.6</v>
      </c>
      <c r="IS102" s="234">
        <v>461.98</v>
      </c>
      <c r="IT102" s="234">
        <v>465.18</v>
      </c>
      <c r="IU102" s="234">
        <v>457.63</v>
      </c>
      <c r="IV102" s="234">
        <v>452.12</v>
      </c>
      <c r="IW102" s="234">
        <v>447.75</v>
      </c>
      <c r="IX102" s="234">
        <v>586.02</v>
      </c>
      <c r="IY102" s="234">
        <v>477.81</v>
      </c>
      <c r="IZ102" s="234">
        <v>470.7</v>
      </c>
      <c r="JA102" s="234">
        <v>455.75</v>
      </c>
      <c r="JB102" s="234">
        <v>468.55</v>
      </c>
      <c r="JC102" s="234">
        <v>476.92</v>
      </c>
      <c r="JD102" s="234">
        <v>537.73</v>
      </c>
      <c r="JE102" s="234">
        <v>455.46</v>
      </c>
      <c r="JF102" s="234">
        <v>456.07</v>
      </c>
      <c r="JG102" s="234">
        <v>456.17</v>
      </c>
      <c r="JH102" s="234">
        <v>484.13</v>
      </c>
      <c r="JI102" s="234">
        <v>451.7</v>
      </c>
      <c r="JJ102" s="234">
        <v>470.4</v>
      </c>
      <c r="JK102" s="234">
        <v>547.15</v>
      </c>
      <c r="JL102" s="234">
        <v>454.45</v>
      </c>
      <c r="JM102" s="234">
        <v>432.04</v>
      </c>
      <c r="JN102">
        <v>451.44</v>
      </c>
      <c r="JO102" s="234">
        <v>473.56</v>
      </c>
      <c r="JP102" s="234">
        <v>586.55999999999995</v>
      </c>
      <c r="JQ102" s="234">
        <v>471.63</v>
      </c>
      <c r="JR102" s="234">
        <v>563.15</v>
      </c>
      <c r="JS102" s="234">
        <v>468.74</v>
      </c>
      <c r="JT102" s="234">
        <v>454.55</v>
      </c>
      <c r="JU102" s="234">
        <v>469.35</v>
      </c>
      <c r="JV102" s="234">
        <v>460.51</v>
      </c>
      <c r="JW102" s="234">
        <v>543.46</v>
      </c>
      <c r="JX102" s="234">
        <v>470.06</v>
      </c>
      <c r="JY102" s="234">
        <v>469.76</v>
      </c>
      <c r="JZ102" s="234">
        <v>446.7</v>
      </c>
      <c r="KA102" s="234">
        <v>469.83</v>
      </c>
      <c r="KB102" s="234">
        <v>463.52</v>
      </c>
      <c r="KC102" s="234">
        <v>417.25</v>
      </c>
      <c r="KD102" s="234">
        <v>458.54</v>
      </c>
      <c r="KE102" s="234">
        <v>483.1</v>
      </c>
      <c r="KF102" s="234">
        <v>525.55999999999995</v>
      </c>
      <c r="KG102" s="234">
        <v>534.22</v>
      </c>
      <c r="KH102" s="234">
        <v>507.15</v>
      </c>
      <c r="KI102" s="234">
        <v>478.82</v>
      </c>
      <c r="KJ102">
        <v>426.33</v>
      </c>
      <c r="KK102" s="234">
        <v>470.92</v>
      </c>
      <c r="KL102" s="234">
        <v>473.98</v>
      </c>
      <c r="KM102" s="234">
        <v>553</v>
      </c>
      <c r="KN102" s="234">
        <v>584.4</v>
      </c>
      <c r="KO102" s="234">
        <v>431.55</v>
      </c>
      <c r="KP102" s="234">
        <v>417.45</v>
      </c>
      <c r="KQ102" s="234">
        <v>455.96</v>
      </c>
      <c r="KR102" s="234">
        <v>471.19</v>
      </c>
      <c r="KS102" s="234">
        <v>454.72</v>
      </c>
      <c r="KT102" s="234">
        <v>516.23</v>
      </c>
      <c r="KU102" s="234">
        <v>473.45</v>
      </c>
      <c r="KV102" s="234">
        <v>511.16</v>
      </c>
      <c r="KW102" s="234">
        <v>467.43</v>
      </c>
      <c r="KX102" s="234">
        <v>549.39</v>
      </c>
      <c r="KY102" s="234">
        <v>595.1</v>
      </c>
      <c r="KZ102" s="234">
        <v>603.67999999999995</v>
      </c>
    </row>
    <row r="103" spans="1:312">
      <c r="A103" s="234">
        <v>2022</v>
      </c>
      <c r="B103" s="234">
        <v>4</v>
      </c>
      <c r="C103" s="234">
        <v>577.44000000000005</v>
      </c>
      <c r="D103" s="234">
        <v>360.39</v>
      </c>
      <c r="E103" s="234">
        <v>357.89</v>
      </c>
      <c r="F103" s="234">
        <v>359.16</v>
      </c>
      <c r="G103">
        <v>387.19</v>
      </c>
      <c r="H103" s="234">
        <v>364.05</v>
      </c>
      <c r="I103" s="234">
        <v>549.25</v>
      </c>
      <c r="J103" s="234">
        <v>296</v>
      </c>
      <c r="K103" s="234">
        <v>528.9</v>
      </c>
      <c r="L103" s="234">
        <v>390.28</v>
      </c>
      <c r="M103" s="234">
        <v>377.08</v>
      </c>
      <c r="N103" s="234">
        <v>400.14</v>
      </c>
      <c r="O103" s="234">
        <v>374.18</v>
      </c>
      <c r="P103" s="234">
        <v>419.09</v>
      </c>
      <c r="Q103" s="234">
        <v>480.27</v>
      </c>
      <c r="R103" s="234">
        <v>311.87</v>
      </c>
      <c r="S103" s="234">
        <v>476.81</v>
      </c>
      <c r="T103" s="234">
        <v>353.09</v>
      </c>
      <c r="U103" s="234">
        <v>414.2</v>
      </c>
      <c r="V103" s="234">
        <v>353.69</v>
      </c>
      <c r="W103" s="234">
        <v>410.18</v>
      </c>
      <c r="X103" s="234">
        <v>357.47</v>
      </c>
      <c r="Y103" s="234">
        <v>368.02</v>
      </c>
      <c r="Z103" s="234">
        <v>330.77</v>
      </c>
      <c r="AA103" s="234">
        <v>317.64999999999998</v>
      </c>
      <c r="AB103" s="234">
        <v>465.36</v>
      </c>
      <c r="AC103" s="234">
        <v>370.05</v>
      </c>
      <c r="AD103" s="234">
        <v>323.22000000000003</v>
      </c>
      <c r="AE103" s="234">
        <v>405.13</v>
      </c>
      <c r="AF103" s="234">
        <v>365.38</v>
      </c>
      <c r="AG103" s="234">
        <v>391.33</v>
      </c>
      <c r="AH103" s="234">
        <v>421.71</v>
      </c>
      <c r="AI103" s="234">
        <v>422.66</v>
      </c>
      <c r="AJ103" s="234">
        <v>501.52</v>
      </c>
      <c r="AK103" s="234">
        <v>381.1</v>
      </c>
      <c r="AL103" s="234">
        <v>421.63</v>
      </c>
      <c r="AM103" s="234">
        <v>381.67</v>
      </c>
      <c r="AN103" s="234">
        <v>359.85</v>
      </c>
      <c r="AO103" s="234">
        <v>377.18</v>
      </c>
      <c r="AP103" s="234">
        <v>363.43</v>
      </c>
      <c r="AQ103" s="234">
        <v>311.45999999999998</v>
      </c>
      <c r="AR103" s="234">
        <v>402.89</v>
      </c>
      <c r="AS103" s="234">
        <v>318.57</v>
      </c>
      <c r="AT103" s="234">
        <v>379.62</v>
      </c>
      <c r="AU103" s="234">
        <v>309.39</v>
      </c>
      <c r="AV103" s="234">
        <v>408.17</v>
      </c>
      <c r="AW103" s="234">
        <v>406.75</v>
      </c>
      <c r="AX103" s="234">
        <v>405.52</v>
      </c>
      <c r="AY103" s="234">
        <v>365.29</v>
      </c>
      <c r="AZ103" s="234">
        <v>376.46</v>
      </c>
      <c r="BA103" s="234">
        <v>367.13</v>
      </c>
      <c r="BB103" s="234">
        <v>380.05</v>
      </c>
      <c r="BC103" s="234">
        <v>491.74</v>
      </c>
      <c r="BD103" s="234">
        <v>374.38</v>
      </c>
      <c r="BE103" s="234">
        <v>471.03</v>
      </c>
      <c r="BF103" s="234">
        <v>357.39</v>
      </c>
      <c r="BG103" s="234">
        <v>378.69</v>
      </c>
      <c r="BH103">
        <v>360.34</v>
      </c>
      <c r="BI103">
        <v>378.53</v>
      </c>
      <c r="BJ103" s="234">
        <v>360</v>
      </c>
      <c r="BK103" s="234">
        <v>379.61</v>
      </c>
      <c r="BL103" s="234">
        <v>521.08000000000004</v>
      </c>
      <c r="BM103" s="234">
        <v>544.53</v>
      </c>
      <c r="BN103" s="234">
        <v>397.43</v>
      </c>
      <c r="BO103" s="234">
        <v>310.45</v>
      </c>
      <c r="BP103" s="234">
        <v>360.76</v>
      </c>
      <c r="BQ103">
        <v>371.83</v>
      </c>
      <c r="BR103" s="234">
        <v>413.93</v>
      </c>
      <c r="BS103" s="234">
        <v>372.9</v>
      </c>
      <c r="BT103" s="234">
        <v>377.35</v>
      </c>
      <c r="BU103" s="234">
        <v>316.45</v>
      </c>
      <c r="BV103" s="234">
        <v>455.44</v>
      </c>
      <c r="BW103" s="234">
        <v>509.39</v>
      </c>
      <c r="BX103" s="234">
        <v>489.93</v>
      </c>
      <c r="BY103" s="234">
        <v>403.78</v>
      </c>
      <c r="BZ103" s="234">
        <v>304.98</v>
      </c>
      <c r="CA103" s="234">
        <v>580.67999999999995</v>
      </c>
      <c r="CB103" s="234">
        <v>357.71</v>
      </c>
      <c r="CC103" s="234">
        <v>346.31</v>
      </c>
      <c r="CD103" s="234">
        <v>370.52</v>
      </c>
      <c r="CE103" s="234">
        <v>377.93</v>
      </c>
      <c r="CF103" s="234">
        <v>406.93</v>
      </c>
      <c r="CG103" s="234">
        <v>376.59</v>
      </c>
      <c r="CH103" s="234">
        <v>373.58</v>
      </c>
      <c r="CI103" s="234">
        <v>410.01</v>
      </c>
      <c r="CJ103" s="234">
        <v>369.15</v>
      </c>
      <c r="CK103" s="234">
        <v>352.87</v>
      </c>
      <c r="CL103" s="234">
        <v>411.15</v>
      </c>
      <c r="CM103" s="234">
        <v>431.3</v>
      </c>
      <c r="CN103" s="234">
        <v>340.5</v>
      </c>
      <c r="CO103" s="234">
        <v>310.43</v>
      </c>
      <c r="CP103" s="234">
        <v>357.65</v>
      </c>
      <c r="CQ103" s="234">
        <v>329.45</v>
      </c>
      <c r="CR103" s="234">
        <v>328.47</v>
      </c>
      <c r="CS103" s="234">
        <v>359.92</v>
      </c>
      <c r="CT103" s="234">
        <v>523.25</v>
      </c>
      <c r="CU103" s="234">
        <v>476.87</v>
      </c>
      <c r="CV103" s="234">
        <v>371.18</v>
      </c>
      <c r="CW103" s="234">
        <v>508.16</v>
      </c>
      <c r="CX103" s="234">
        <v>350.05</v>
      </c>
      <c r="CY103" s="234">
        <v>566.28</v>
      </c>
      <c r="CZ103" s="234">
        <v>369.69</v>
      </c>
      <c r="DA103" s="234">
        <v>331.45</v>
      </c>
      <c r="DB103" s="234">
        <v>397.85</v>
      </c>
      <c r="DC103" s="234">
        <v>335</v>
      </c>
      <c r="DD103" s="234">
        <v>370.33</v>
      </c>
      <c r="DE103" s="234">
        <v>367.8</v>
      </c>
      <c r="DF103" s="234">
        <v>379.59</v>
      </c>
      <c r="DG103" s="234">
        <v>346.27</v>
      </c>
      <c r="DH103" s="234">
        <v>561.5</v>
      </c>
      <c r="DI103" s="234">
        <v>389.95</v>
      </c>
      <c r="DJ103" s="234">
        <v>323.47000000000003</v>
      </c>
      <c r="DK103" s="234">
        <v>381.8</v>
      </c>
      <c r="DL103" s="234">
        <v>415.48</v>
      </c>
      <c r="DM103" s="234">
        <v>439.7</v>
      </c>
      <c r="DN103" s="234">
        <v>320.60000000000002</v>
      </c>
      <c r="DO103" s="234">
        <v>383.41</v>
      </c>
      <c r="DP103" s="234">
        <v>368.59</v>
      </c>
      <c r="DQ103" s="234">
        <v>319.83</v>
      </c>
      <c r="DR103" s="234">
        <v>332.64</v>
      </c>
      <c r="DS103" s="234">
        <v>363.18</v>
      </c>
      <c r="DT103" s="234">
        <v>332.35</v>
      </c>
      <c r="DU103" s="234">
        <v>549</v>
      </c>
      <c r="DV103" s="234">
        <v>301.55</v>
      </c>
      <c r="DW103" s="234">
        <v>368.7</v>
      </c>
      <c r="DX103" s="234">
        <v>326.76</v>
      </c>
      <c r="DY103" s="234">
        <v>303.43</v>
      </c>
      <c r="DZ103" s="234">
        <v>382.34</v>
      </c>
      <c r="EA103" s="234">
        <v>420.25</v>
      </c>
      <c r="EB103" s="234">
        <v>343.31</v>
      </c>
      <c r="EC103" s="234">
        <v>364.22</v>
      </c>
      <c r="ED103" s="234">
        <v>368.36</v>
      </c>
      <c r="EE103" s="234">
        <v>351.73</v>
      </c>
      <c r="EF103" s="234">
        <v>355.21</v>
      </c>
      <c r="EG103" s="234">
        <v>387.89</v>
      </c>
      <c r="EH103" s="234">
        <v>360.1</v>
      </c>
      <c r="EI103" s="234">
        <v>351.28</v>
      </c>
      <c r="EJ103" s="234">
        <v>425.04</v>
      </c>
      <c r="EK103" s="234">
        <v>295.02999999999997</v>
      </c>
      <c r="EL103" s="234">
        <v>411.25</v>
      </c>
      <c r="EM103" s="234">
        <v>495.23</v>
      </c>
      <c r="EN103" s="234">
        <v>299.45999999999998</v>
      </c>
      <c r="EO103" s="234">
        <v>493.29</v>
      </c>
      <c r="EP103" s="234">
        <v>340.2</v>
      </c>
      <c r="EQ103" s="234">
        <v>379.6</v>
      </c>
      <c r="ER103" s="234">
        <v>299.05</v>
      </c>
      <c r="ES103" s="234">
        <v>448.6</v>
      </c>
      <c r="ET103" s="234">
        <v>518.77</v>
      </c>
      <c r="EU103" s="234">
        <v>357.1</v>
      </c>
      <c r="EV103" s="234">
        <v>341.67</v>
      </c>
      <c r="EW103" s="234">
        <v>360.75</v>
      </c>
      <c r="EX103" s="234">
        <v>369.32</v>
      </c>
      <c r="EY103" s="234">
        <v>417.75</v>
      </c>
      <c r="EZ103" s="234">
        <v>364.02</v>
      </c>
      <c r="FA103">
        <v>382.66</v>
      </c>
      <c r="FB103" s="234">
        <v>363.58</v>
      </c>
      <c r="FC103" s="234">
        <v>400.18</v>
      </c>
      <c r="FD103" s="234">
        <v>381.19</v>
      </c>
      <c r="FE103" s="234">
        <v>317.42</v>
      </c>
      <c r="FF103" s="234">
        <v>325.55</v>
      </c>
      <c r="FG103" s="234">
        <v>353.1</v>
      </c>
      <c r="FH103" s="234">
        <v>349.78</v>
      </c>
      <c r="FI103" s="234">
        <v>365.64</v>
      </c>
      <c r="FJ103" s="234">
        <v>390.03</v>
      </c>
      <c r="FK103" s="234">
        <v>403.28</v>
      </c>
      <c r="FL103" s="234">
        <v>469.07</v>
      </c>
      <c r="FM103" s="234">
        <v>356.15</v>
      </c>
      <c r="FN103" s="234">
        <v>400.96</v>
      </c>
      <c r="FO103" s="234">
        <v>497.93</v>
      </c>
      <c r="FP103" s="234">
        <v>367.25</v>
      </c>
      <c r="FQ103" s="234">
        <v>353.73</v>
      </c>
      <c r="FR103" s="234">
        <v>373.65</v>
      </c>
      <c r="FS103" s="234">
        <v>367.8</v>
      </c>
      <c r="FT103" s="234">
        <v>389.33</v>
      </c>
      <c r="FU103" s="234">
        <v>385.97</v>
      </c>
      <c r="FV103" s="234">
        <v>340.09</v>
      </c>
      <c r="FW103" s="234">
        <v>414.83</v>
      </c>
      <c r="FX103" s="234">
        <v>335.95</v>
      </c>
      <c r="FY103" s="234">
        <v>424.79</v>
      </c>
      <c r="FZ103" s="234">
        <v>340.89</v>
      </c>
      <c r="GA103" s="234">
        <v>360.95</v>
      </c>
      <c r="GB103" s="234">
        <v>368.8</v>
      </c>
      <c r="GC103" s="234">
        <v>508.53</v>
      </c>
      <c r="GD103" s="234">
        <v>327.76</v>
      </c>
      <c r="GE103">
        <v>338.34</v>
      </c>
      <c r="GF103" s="234">
        <v>474.5</v>
      </c>
      <c r="GG103" s="234">
        <v>596.11</v>
      </c>
      <c r="GH103" s="234">
        <v>476.44</v>
      </c>
      <c r="GI103" s="234">
        <v>337.27</v>
      </c>
      <c r="GJ103" s="234">
        <v>422.91</v>
      </c>
      <c r="GK103" s="234">
        <v>393.84</v>
      </c>
      <c r="GL103" s="234">
        <v>365.9</v>
      </c>
      <c r="GM103" s="234">
        <v>399</v>
      </c>
      <c r="GN103" s="234">
        <v>376.25</v>
      </c>
      <c r="GO103" s="234">
        <v>332.98</v>
      </c>
      <c r="GP103" s="234">
        <v>324.64999999999998</v>
      </c>
      <c r="GQ103" s="234">
        <v>361.6</v>
      </c>
      <c r="GR103" s="234">
        <v>465.2</v>
      </c>
      <c r="GS103" s="234">
        <v>395.81</v>
      </c>
      <c r="GT103" s="234">
        <v>372.1</v>
      </c>
      <c r="GU103" s="234">
        <v>320.95</v>
      </c>
      <c r="GV103" s="234">
        <v>401.21</v>
      </c>
      <c r="GW103" s="234">
        <v>327.31</v>
      </c>
      <c r="GX103" s="234">
        <v>376.4</v>
      </c>
      <c r="GY103" s="234">
        <v>407.58</v>
      </c>
      <c r="GZ103" s="234">
        <v>454.53</v>
      </c>
      <c r="HA103" s="234">
        <v>365.85</v>
      </c>
      <c r="HB103" s="234">
        <v>358.47</v>
      </c>
      <c r="HC103" s="234">
        <v>518</v>
      </c>
      <c r="HD103" s="234">
        <v>302.18</v>
      </c>
      <c r="HE103" s="234">
        <v>341.85</v>
      </c>
      <c r="HF103" s="234">
        <v>361.63</v>
      </c>
      <c r="HG103" s="234">
        <v>356.83</v>
      </c>
      <c r="HH103" s="234">
        <v>398.86</v>
      </c>
      <c r="HI103" s="234">
        <v>548.30999999999995</v>
      </c>
      <c r="HJ103" s="234">
        <v>512.46</v>
      </c>
      <c r="HK103" s="234">
        <v>369.29</v>
      </c>
      <c r="HL103" s="234">
        <v>337.67</v>
      </c>
      <c r="HM103" s="234">
        <v>483.47</v>
      </c>
      <c r="HN103" s="234">
        <v>358.68</v>
      </c>
      <c r="HO103" s="234">
        <v>416.2</v>
      </c>
      <c r="HP103" s="234">
        <v>392.23</v>
      </c>
      <c r="HQ103" s="234">
        <v>386.83</v>
      </c>
      <c r="HR103" s="234">
        <v>311.98</v>
      </c>
      <c r="HS103" s="234">
        <v>313.69</v>
      </c>
      <c r="HT103" s="234">
        <v>464.86</v>
      </c>
      <c r="HU103" s="234">
        <v>364.49</v>
      </c>
      <c r="HV103" s="234">
        <v>471.91</v>
      </c>
      <c r="HW103" s="234">
        <v>356.21</v>
      </c>
      <c r="HX103" s="234">
        <v>374.3</v>
      </c>
      <c r="HY103" s="234">
        <v>469.8</v>
      </c>
      <c r="HZ103" s="234">
        <v>497.99</v>
      </c>
      <c r="IA103" s="234">
        <v>406.76</v>
      </c>
      <c r="IB103" s="234">
        <v>381.23</v>
      </c>
      <c r="IC103" s="234">
        <v>408.25</v>
      </c>
      <c r="ID103" s="234">
        <v>360.59</v>
      </c>
      <c r="IE103" s="234">
        <v>370.47</v>
      </c>
      <c r="IF103" s="234">
        <v>320.54000000000002</v>
      </c>
      <c r="IG103" s="234">
        <v>348.64</v>
      </c>
      <c r="IH103" s="234">
        <v>371.34</v>
      </c>
      <c r="II103" s="234">
        <v>379</v>
      </c>
      <c r="IJ103" s="234">
        <v>396.9</v>
      </c>
      <c r="IK103" s="234">
        <v>427.28</v>
      </c>
      <c r="IL103" s="234">
        <v>358</v>
      </c>
      <c r="IM103" s="234">
        <v>333.25</v>
      </c>
      <c r="IN103" s="234">
        <v>407.26</v>
      </c>
      <c r="IO103" s="234">
        <v>352.81</v>
      </c>
      <c r="IP103" s="234">
        <v>370.15</v>
      </c>
      <c r="IQ103" s="234">
        <v>378.32</v>
      </c>
      <c r="IR103" s="234">
        <v>314.13</v>
      </c>
      <c r="IS103" s="234">
        <v>361.88</v>
      </c>
      <c r="IT103" s="234">
        <v>378.38</v>
      </c>
      <c r="IU103" s="234">
        <v>376.39</v>
      </c>
      <c r="IV103" s="234">
        <v>377.07</v>
      </c>
      <c r="IW103" s="234">
        <v>371.38</v>
      </c>
      <c r="IX103" s="234">
        <v>518.88</v>
      </c>
      <c r="IY103" s="234">
        <v>395.32</v>
      </c>
      <c r="IZ103" s="234">
        <v>369.3</v>
      </c>
      <c r="JA103" s="234">
        <v>354.38</v>
      </c>
      <c r="JB103" s="234">
        <v>343.33</v>
      </c>
      <c r="JC103" s="234">
        <v>378.54</v>
      </c>
      <c r="JD103" s="234">
        <v>465.39</v>
      </c>
      <c r="JE103" s="234">
        <v>374.35</v>
      </c>
      <c r="JF103" s="234">
        <v>376.98</v>
      </c>
      <c r="JG103" s="234">
        <v>366.88</v>
      </c>
      <c r="JH103" s="234">
        <v>370.77</v>
      </c>
      <c r="JI103" s="234">
        <v>369.78</v>
      </c>
      <c r="JJ103" s="234">
        <v>395.56</v>
      </c>
      <c r="JK103" s="234">
        <v>440.48</v>
      </c>
      <c r="JL103" s="234">
        <v>359.5</v>
      </c>
      <c r="JM103" s="234">
        <v>315.72000000000003</v>
      </c>
      <c r="JN103">
        <v>378.32</v>
      </c>
      <c r="JO103" s="234">
        <v>381.84</v>
      </c>
      <c r="JP103" s="234">
        <v>505.68</v>
      </c>
      <c r="JQ103" s="234">
        <v>377.13</v>
      </c>
      <c r="JR103" s="234">
        <v>494.23</v>
      </c>
      <c r="JS103" s="234">
        <v>364.08</v>
      </c>
      <c r="JT103" s="234">
        <v>371.64</v>
      </c>
      <c r="JU103" s="234">
        <v>370</v>
      </c>
      <c r="JV103" s="234">
        <v>363.74</v>
      </c>
      <c r="JW103" s="234">
        <v>478.34</v>
      </c>
      <c r="JX103" s="234">
        <v>352.83</v>
      </c>
      <c r="JY103" s="234">
        <v>388.54</v>
      </c>
      <c r="JZ103" s="234">
        <v>369.88</v>
      </c>
      <c r="KA103" s="234">
        <v>368.2</v>
      </c>
      <c r="KB103" s="234">
        <v>354.93</v>
      </c>
      <c r="KC103" s="234">
        <v>325.07</v>
      </c>
      <c r="KD103" s="234">
        <v>384.72</v>
      </c>
      <c r="KE103" s="234">
        <v>368.49</v>
      </c>
      <c r="KF103" s="234">
        <v>439.71</v>
      </c>
      <c r="KG103" s="234">
        <v>498.85</v>
      </c>
      <c r="KH103" s="234">
        <v>394.86</v>
      </c>
      <c r="KI103" s="234">
        <v>387.2</v>
      </c>
      <c r="KJ103">
        <v>312.93</v>
      </c>
      <c r="KK103" s="234">
        <v>384.45</v>
      </c>
      <c r="KL103" s="234">
        <v>353.87</v>
      </c>
      <c r="KM103" s="234">
        <v>441.42</v>
      </c>
      <c r="KN103" s="234">
        <v>480.78</v>
      </c>
      <c r="KO103" s="234">
        <v>315.68</v>
      </c>
      <c r="KP103" s="234">
        <v>309.51</v>
      </c>
      <c r="KQ103" s="234">
        <v>373.72</v>
      </c>
      <c r="KR103" s="234">
        <v>359.85</v>
      </c>
      <c r="KS103" s="234">
        <v>338.68</v>
      </c>
      <c r="KT103" s="234">
        <v>455.59</v>
      </c>
      <c r="KU103" s="234">
        <v>388.68</v>
      </c>
      <c r="KV103" s="234">
        <v>464.41</v>
      </c>
      <c r="KW103" s="234">
        <v>410.53</v>
      </c>
      <c r="KX103" s="234">
        <v>432.44</v>
      </c>
      <c r="KY103" s="234">
        <v>487.49</v>
      </c>
      <c r="KZ103" s="234">
        <v>490.98</v>
      </c>
    </row>
    <row r="104" spans="1:312">
      <c r="A104" s="234">
        <v>2022</v>
      </c>
      <c r="B104" s="234">
        <v>5</v>
      </c>
      <c r="C104" s="234">
        <v>417</v>
      </c>
      <c r="D104" s="234">
        <v>177.79</v>
      </c>
      <c r="E104" s="234">
        <v>195.22</v>
      </c>
      <c r="F104" s="234">
        <v>197.51</v>
      </c>
      <c r="G104">
        <v>210.87</v>
      </c>
      <c r="H104" s="234">
        <v>177.7</v>
      </c>
      <c r="I104" s="234">
        <v>350.83</v>
      </c>
      <c r="J104" s="234">
        <v>138.21</v>
      </c>
      <c r="K104" s="234">
        <v>325.14999999999998</v>
      </c>
      <c r="L104" s="234">
        <v>205.68</v>
      </c>
      <c r="M104" s="234">
        <v>200.93</v>
      </c>
      <c r="N104" s="234">
        <v>203.08</v>
      </c>
      <c r="O104" s="234">
        <v>194.91</v>
      </c>
      <c r="P104" s="234">
        <v>230.34</v>
      </c>
      <c r="Q104" s="234">
        <v>280.12</v>
      </c>
      <c r="R104" s="234">
        <v>158.36000000000001</v>
      </c>
      <c r="S104" s="234">
        <v>271.76</v>
      </c>
      <c r="T104" s="234">
        <v>201.2</v>
      </c>
      <c r="U104" s="234">
        <v>208.68</v>
      </c>
      <c r="V104" s="234">
        <v>182.78</v>
      </c>
      <c r="W104" s="234">
        <v>216.09</v>
      </c>
      <c r="X104" s="234">
        <v>209.17</v>
      </c>
      <c r="Y104" s="234">
        <v>182.53</v>
      </c>
      <c r="Z104" s="234">
        <v>182.66</v>
      </c>
      <c r="AA104" s="234">
        <v>173.26</v>
      </c>
      <c r="AB104" s="234">
        <v>276.02</v>
      </c>
      <c r="AC104" s="234">
        <v>183.95</v>
      </c>
      <c r="AD104" s="234">
        <v>162.28</v>
      </c>
      <c r="AE104" s="234">
        <v>221.97</v>
      </c>
      <c r="AF104" s="234">
        <v>186.81</v>
      </c>
      <c r="AG104" s="234">
        <v>208.01</v>
      </c>
      <c r="AH104" s="234">
        <v>220.25</v>
      </c>
      <c r="AI104" s="234">
        <v>233.74</v>
      </c>
      <c r="AJ104" s="234">
        <v>290.77999999999997</v>
      </c>
      <c r="AK104" s="234">
        <v>205.2</v>
      </c>
      <c r="AL104" s="234">
        <v>219.91</v>
      </c>
      <c r="AM104" s="234">
        <v>209.85</v>
      </c>
      <c r="AN104" s="234">
        <v>200.05</v>
      </c>
      <c r="AO104" s="234">
        <v>191.29</v>
      </c>
      <c r="AP104" s="234">
        <v>178.74</v>
      </c>
      <c r="AQ104" s="234">
        <v>157.08000000000001</v>
      </c>
      <c r="AR104" s="234">
        <v>205.22</v>
      </c>
      <c r="AS104" s="234">
        <v>162.71</v>
      </c>
      <c r="AT104" s="234">
        <v>209.44</v>
      </c>
      <c r="AU104" s="234">
        <v>156.03</v>
      </c>
      <c r="AV104" s="234">
        <v>211.67</v>
      </c>
      <c r="AW104" s="234">
        <v>223.55</v>
      </c>
      <c r="AX104" s="234">
        <v>205.45</v>
      </c>
      <c r="AY104" s="234">
        <v>179.86</v>
      </c>
      <c r="AZ104" s="234">
        <v>197.86</v>
      </c>
      <c r="BA104" s="234">
        <v>186.42</v>
      </c>
      <c r="BB104" s="234">
        <v>200.06</v>
      </c>
      <c r="BC104" s="234">
        <v>286.95</v>
      </c>
      <c r="BD104" s="234">
        <v>199.45</v>
      </c>
      <c r="BE104" s="234">
        <v>300.11</v>
      </c>
      <c r="BF104" s="234">
        <v>200.22</v>
      </c>
      <c r="BG104" s="234">
        <v>198.58</v>
      </c>
      <c r="BH104">
        <v>201.6</v>
      </c>
      <c r="BI104">
        <v>196.53</v>
      </c>
      <c r="BJ104" s="234">
        <v>184.65</v>
      </c>
      <c r="BK104" s="234">
        <v>204.23</v>
      </c>
      <c r="BL104" s="234">
        <v>360.58</v>
      </c>
      <c r="BM104" s="234">
        <v>348.91</v>
      </c>
      <c r="BN104" s="234">
        <v>195.77</v>
      </c>
      <c r="BO104" s="234">
        <v>165.23</v>
      </c>
      <c r="BP104" s="234">
        <v>182.54</v>
      </c>
      <c r="BQ104">
        <v>202.07</v>
      </c>
      <c r="BR104" s="234">
        <v>222.26</v>
      </c>
      <c r="BS104" s="234">
        <v>192.67</v>
      </c>
      <c r="BT104" s="234">
        <v>186.4</v>
      </c>
      <c r="BU104" s="234">
        <v>158.24</v>
      </c>
      <c r="BV104" s="234">
        <v>262.63</v>
      </c>
      <c r="BW104" s="234">
        <v>306.94</v>
      </c>
      <c r="BX104" s="234">
        <v>316.06</v>
      </c>
      <c r="BY104" s="234">
        <v>206.18</v>
      </c>
      <c r="BZ104" s="234">
        <v>151.68</v>
      </c>
      <c r="CA104" s="234">
        <v>397.08</v>
      </c>
      <c r="CB104" s="234">
        <v>214.78</v>
      </c>
      <c r="CC104" s="234">
        <v>189.11</v>
      </c>
      <c r="CD104" s="234">
        <v>197.88</v>
      </c>
      <c r="CE104" s="234">
        <v>212.8</v>
      </c>
      <c r="CF104" s="234">
        <v>212.14</v>
      </c>
      <c r="CG104" s="234">
        <v>195.51</v>
      </c>
      <c r="CH104" s="234">
        <v>203.63</v>
      </c>
      <c r="CI104" s="234">
        <v>220.81</v>
      </c>
      <c r="CJ104" s="234">
        <v>192.18</v>
      </c>
      <c r="CK104" s="234">
        <v>191.07</v>
      </c>
      <c r="CL104" s="234">
        <v>225.8</v>
      </c>
      <c r="CM104" s="234">
        <v>268.7</v>
      </c>
      <c r="CN104" s="234">
        <v>185.93</v>
      </c>
      <c r="CO104" s="234">
        <v>157.08000000000001</v>
      </c>
      <c r="CP104" s="234">
        <v>182.78</v>
      </c>
      <c r="CQ104" s="234">
        <v>177.04</v>
      </c>
      <c r="CR104" s="234">
        <v>174.24</v>
      </c>
      <c r="CS104" s="234">
        <v>182.2</v>
      </c>
      <c r="CT104" s="234">
        <v>318.85000000000002</v>
      </c>
      <c r="CU104" s="234">
        <v>267.58</v>
      </c>
      <c r="CV104" s="234">
        <v>196.48</v>
      </c>
      <c r="CW104" s="234">
        <v>303.95</v>
      </c>
      <c r="CX104" s="234">
        <v>182.11</v>
      </c>
      <c r="CY104" s="234">
        <v>377.1</v>
      </c>
      <c r="CZ104" s="234">
        <v>201.71</v>
      </c>
      <c r="DA104" s="234">
        <v>190.43</v>
      </c>
      <c r="DB104" s="234">
        <v>214.51</v>
      </c>
      <c r="DC104" s="234">
        <v>185.23</v>
      </c>
      <c r="DD104" s="234">
        <v>199.31</v>
      </c>
      <c r="DE104" s="234">
        <v>185.14</v>
      </c>
      <c r="DF104" s="234">
        <v>200.1</v>
      </c>
      <c r="DG104" s="234">
        <v>193.48</v>
      </c>
      <c r="DH104" s="234">
        <v>363.51</v>
      </c>
      <c r="DI104" s="234">
        <v>198.48</v>
      </c>
      <c r="DJ104" s="234">
        <v>168.9</v>
      </c>
      <c r="DK104" s="234">
        <v>194.59</v>
      </c>
      <c r="DL104" s="234">
        <v>231.55</v>
      </c>
      <c r="DM104" s="234">
        <v>253.68</v>
      </c>
      <c r="DN104" s="234">
        <v>170.15</v>
      </c>
      <c r="DO104" s="234">
        <v>209.81</v>
      </c>
      <c r="DP104" s="234">
        <v>189.87</v>
      </c>
      <c r="DQ104" s="234">
        <v>173.38</v>
      </c>
      <c r="DR104" s="234">
        <v>186.15</v>
      </c>
      <c r="DS104" s="234">
        <v>175.78</v>
      </c>
      <c r="DT104" s="234">
        <v>177.47</v>
      </c>
      <c r="DU104" s="234">
        <v>366.48</v>
      </c>
      <c r="DV104" s="234">
        <v>145.91</v>
      </c>
      <c r="DW104" s="234">
        <v>180.54</v>
      </c>
      <c r="DX104" s="234">
        <v>162.19</v>
      </c>
      <c r="DY104" s="234">
        <v>150.34</v>
      </c>
      <c r="DZ104" s="234">
        <v>196.99</v>
      </c>
      <c r="EA104" s="234">
        <v>232.55</v>
      </c>
      <c r="EB104" s="234">
        <v>188.35</v>
      </c>
      <c r="EC104" s="234">
        <v>203.81</v>
      </c>
      <c r="ED104" s="234">
        <v>190.68</v>
      </c>
      <c r="EE104" s="234">
        <v>176.89</v>
      </c>
      <c r="EF104" s="234">
        <v>189</v>
      </c>
      <c r="EG104" s="234">
        <v>204.88</v>
      </c>
      <c r="EH104" s="234">
        <v>173.28</v>
      </c>
      <c r="EI104" s="234">
        <v>189.09</v>
      </c>
      <c r="EJ104" s="234">
        <v>223.83</v>
      </c>
      <c r="EK104" s="234">
        <v>137.81</v>
      </c>
      <c r="EL104" s="234">
        <v>219.9</v>
      </c>
      <c r="EM104" s="234">
        <v>291.32</v>
      </c>
      <c r="EN104" s="234">
        <v>143.41</v>
      </c>
      <c r="EO104" s="234">
        <v>267.42</v>
      </c>
      <c r="EP104" s="234">
        <v>187.85</v>
      </c>
      <c r="EQ104" s="234">
        <v>192.38</v>
      </c>
      <c r="ER104" s="234">
        <v>140.41999999999999</v>
      </c>
      <c r="ES104" s="234">
        <v>258.41000000000003</v>
      </c>
      <c r="ET104" s="234">
        <v>308.91000000000003</v>
      </c>
      <c r="EU104" s="234">
        <v>182.44</v>
      </c>
      <c r="EV104" s="234">
        <v>185.66</v>
      </c>
      <c r="EW104" s="234">
        <v>192.97</v>
      </c>
      <c r="EX104" s="234">
        <v>187.06</v>
      </c>
      <c r="EY104" s="234">
        <v>225.08</v>
      </c>
      <c r="EZ104" s="234">
        <v>194.6</v>
      </c>
      <c r="FA104">
        <v>212.9</v>
      </c>
      <c r="FB104" s="234">
        <v>191.54</v>
      </c>
      <c r="FC104" s="234">
        <v>217.31</v>
      </c>
      <c r="FD104" s="234">
        <v>197.36</v>
      </c>
      <c r="FE104" s="234">
        <v>170.79</v>
      </c>
      <c r="FF104" s="234">
        <v>176.95</v>
      </c>
      <c r="FG104" s="234">
        <v>178.21</v>
      </c>
      <c r="FH104" s="234">
        <v>187.57</v>
      </c>
      <c r="FI104" s="234">
        <v>191.07</v>
      </c>
      <c r="FJ104" s="234">
        <v>209.52</v>
      </c>
      <c r="FK104" s="234">
        <v>203.92</v>
      </c>
      <c r="FL104" s="234">
        <v>274.07</v>
      </c>
      <c r="FM104" s="234">
        <v>178.75</v>
      </c>
      <c r="FN104" s="234">
        <v>210.39</v>
      </c>
      <c r="FO104" s="234">
        <v>288.64</v>
      </c>
      <c r="FP104" s="234">
        <v>191.35</v>
      </c>
      <c r="FQ104" s="234">
        <v>186.09</v>
      </c>
      <c r="FR104" s="234">
        <v>194.34</v>
      </c>
      <c r="FS104" s="234">
        <v>195.92</v>
      </c>
      <c r="FT104" s="234">
        <v>230.2</v>
      </c>
      <c r="FU104" s="234">
        <v>214.5</v>
      </c>
      <c r="FV104" s="234">
        <v>181.99</v>
      </c>
      <c r="FW104" s="234">
        <v>210.62</v>
      </c>
      <c r="FX104" s="234">
        <v>190.87</v>
      </c>
      <c r="FY104" s="234">
        <v>237.04</v>
      </c>
      <c r="FZ104" s="234">
        <v>188.59</v>
      </c>
      <c r="GA104" s="234">
        <v>187.19</v>
      </c>
      <c r="GB104" s="234">
        <v>205.34</v>
      </c>
      <c r="GC104" s="234">
        <v>309.64999999999998</v>
      </c>
      <c r="GD104" s="234">
        <v>174.9</v>
      </c>
      <c r="GE104">
        <v>182.2</v>
      </c>
      <c r="GF104" s="234">
        <v>272.04000000000002</v>
      </c>
      <c r="GG104" s="234">
        <v>427.47</v>
      </c>
      <c r="GH104" s="234">
        <v>272.75</v>
      </c>
      <c r="GI104" s="234">
        <v>192.12</v>
      </c>
      <c r="GJ104" s="234">
        <v>235.88</v>
      </c>
      <c r="GK104" s="234">
        <v>199.15</v>
      </c>
      <c r="GL104" s="234">
        <v>190.65</v>
      </c>
      <c r="GM104" s="234">
        <v>191.37</v>
      </c>
      <c r="GN104" s="234">
        <v>190.76</v>
      </c>
      <c r="GO104" s="234">
        <v>181.78</v>
      </c>
      <c r="GP104" s="234">
        <v>172.29</v>
      </c>
      <c r="GQ104" s="234">
        <v>185.8</v>
      </c>
      <c r="GR104" s="234">
        <v>249.41</v>
      </c>
      <c r="GS104" s="234">
        <v>210.7</v>
      </c>
      <c r="GT104" s="234">
        <v>209.19</v>
      </c>
      <c r="GU104" s="234">
        <v>165.62</v>
      </c>
      <c r="GV104" s="234">
        <v>206.21</v>
      </c>
      <c r="GW104" s="234">
        <v>182.95</v>
      </c>
      <c r="GX104" s="234">
        <v>199.31</v>
      </c>
      <c r="GY104" s="234">
        <v>213.59</v>
      </c>
      <c r="GZ104" s="234">
        <v>258.67</v>
      </c>
      <c r="HA104" s="234">
        <v>186.13</v>
      </c>
      <c r="HB104" s="234">
        <v>182.73</v>
      </c>
      <c r="HC104" s="234">
        <v>314.76</v>
      </c>
      <c r="HD104" s="234">
        <v>145.44999999999999</v>
      </c>
      <c r="HE104" s="234">
        <v>186.78</v>
      </c>
      <c r="HF104" s="234">
        <v>188.74</v>
      </c>
      <c r="HG104" s="234">
        <v>181.45</v>
      </c>
      <c r="HH104" s="234">
        <v>215.68</v>
      </c>
      <c r="HI104" s="234">
        <v>382.7</v>
      </c>
      <c r="HJ104" s="234">
        <v>308.13</v>
      </c>
      <c r="HK104" s="234">
        <v>183.26</v>
      </c>
      <c r="HL104" s="234">
        <v>179.17</v>
      </c>
      <c r="HM104" s="234">
        <v>286.87</v>
      </c>
      <c r="HN104" s="234">
        <v>182.32</v>
      </c>
      <c r="HO104" s="234">
        <v>240.52</v>
      </c>
      <c r="HP104" s="234">
        <v>211.47</v>
      </c>
      <c r="HQ104" s="234">
        <v>194.33</v>
      </c>
      <c r="HR104" s="234">
        <v>158.18</v>
      </c>
      <c r="HS104" s="234">
        <v>153.9</v>
      </c>
      <c r="HT104" s="234">
        <v>280.39999999999998</v>
      </c>
      <c r="HU104" s="234">
        <v>208.23</v>
      </c>
      <c r="HV104" s="234">
        <v>283.04000000000002</v>
      </c>
      <c r="HW104" s="234">
        <v>184.51</v>
      </c>
      <c r="HX104" s="234">
        <v>194.59</v>
      </c>
      <c r="HY104" s="234">
        <v>303.23</v>
      </c>
      <c r="HZ104" s="234">
        <v>313.18</v>
      </c>
      <c r="IA104" s="234">
        <v>210.58</v>
      </c>
      <c r="IB104" s="234">
        <v>214.78</v>
      </c>
      <c r="IC104" s="234">
        <v>213.28</v>
      </c>
      <c r="ID104" s="234">
        <v>177.47</v>
      </c>
      <c r="IE104" s="234">
        <v>194.63</v>
      </c>
      <c r="IF104" s="234">
        <v>177.19</v>
      </c>
      <c r="IG104" s="234">
        <v>184.9</v>
      </c>
      <c r="IH104" s="234">
        <v>192.51</v>
      </c>
      <c r="II104" s="234">
        <v>204.24</v>
      </c>
      <c r="IJ104" s="234">
        <v>198.79</v>
      </c>
      <c r="IK104" s="234">
        <v>250.05</v>
      </c>
      <c r="IL104" s="234">
        <v>202.38</v>
      </c>
      <c r="IM104" s="234">
        <v>177.81</v>
      </c>
      <c r="IN104" s="234">
        <v>211.73</v>
      </c>
      <c r="IO104" s="234">
        <v>189.3</v>
      </c>
      <c r="IP104" s="234">
        <v>209.79</v>
      </c>
      <c r="IQ104" s="234">
        <v>197.12</v>
      </c>
      <c r="IR104" s="234">
        <v>155.62</v>
      </c>
      <c r="IS104" s="234">
        <v>188.84</v>
      </c>
      <c r="IT104" s="234">
        <v>208.53</v>
      </c>
      <c r="IU104" s="234">
        <v>206.29</v>
      </c>
      <c r="IV104" s="234">
        <v>205.5</v>
      </c>
      <c r="IW104" s="234">
        <v>190.8</v>
      </c>
      <c r="IX104" s="234">
        <v>350.74</v>
      </c>
      <c r="IY104" s="234">
        <v>194.55</v>
      </c>
      <c r="IZ104" s="234">
        <v>186.68</v>
      </c>
      <c r="JA104" s="234">
        <v>189.56</v>
      </c>
      <c r="JB104" s="234">
        <v>188.3</v>
      </c>
      <c r="JC104" s="234">
        <v>219.93</v>
      </c>
      <c r="JD104" s="234">
        <v>268.72000000000003</v>
      </c>
      <c r="JE104" s="234">
        <v>192.52</v>
      </c>
      <c r="JF104" s="234">
        <v>185.83</v>
      </c>
      <c r="JG104" s="234">
        <v>201.55</v>
      </c>
      <c r="JH104" s="234">
        <v>201.09</v>
      </c>
      <c r="JI104" s="234">
        <v>182.02</v>
      </c>
      <c r="JJ104" s="234">
        <v>211.17</v>
      </c>
      <c r="JK104" s="234">
        <v>247.1</v>
      </c>
      <c r="JL104" s="234">
        <v>185.23</v>
      </c>
      <c r="JM104" s="234">
        <v>166.29</v>
      </c>
      <c r="JN104">
        <v>198.74</v>
      </c>
      <c r="JO104" s="234">
        <v>210.11</v>
      </c>
      <c r="JP104" s="234">
        <v>300.07</v>
      </c>
      <c r="JQ104" s="234">
        <v>196.82</v>
      </c>
      <c r="JR104" s="234">
        <v>278.20999999999998</v>
      </c>
      <c r="JS104" s="234">
        <v>182.66</v>
      </c>
      <c r="JT104" s="234">
        <v>224.26</v>
      </c>
      <c r="JU104" s="234">
        <v>198.92</v>
      </c>
      <c r="JV104" s="234">
        <v>190.73</v>
      </c>
      <c r="JW104" s="234">
        <v>273.2</v>
      </c>
      <c r="JX104" s="234">
        <v>189.79</v>
      </c>
      <c r="JY104" s="234">
        <v>220.78</v>
      </c>
      <c r="JZ104" s="234">
        <v>195.52</v>
      </c>
      <c r="KA104" s="234">
        <v>179.79</v>
      </c>
      <c r="KB104" s="234">
        <v>194.98</v>
      </c>
      <c r="KC104" s="234">
        <v>172.25</v>
      </c>
      <c r="KD104" s="234">
        <v>202.1</v>
      </c>
      <c r="KE104" s="234">
        <v>195.21</v>
      </c>
      <c r="KF104" s="234">
        <v>247.17</v>
      </c>
      <c r="KG104" s="234">
        <v>330.33</v>
      </c>
      <c r="KH104" s="234">
        <v>219</v>
      </c>
      <c r="KI104" s="234">
        <v>214.26</v>
      </c>
      <c r="KJ104">
        <v>159.26</v>
      </c>
      <c r="KK104" s="234">
        <v>190.12</v>
      </c>
      <c r="KL104" s="234">
        <v>194.36</v>
      </c>
      <c r="KM104" s="234">
        <v>263.92</v>
      </c>
      <c r="KN104" s="234">
        <v>273.08999999999997</v>
      </c>
      <c r="KO104" s="234">
        <v>161</v>
      </c>
      <c r="KP104" s="234">
        <v>169.88</v>
      </c>
      <c r="KQ104" s="234">
        <v>203.46</v>
      </c>
      <c r="KR104" s="234">
        <v>183.51</v>
      </c>
      <c r="KS104" s="234">
        <v>179.85</v>
      </c>
      <c r="KT104" s="234">
        <v>266.2</v>
      </c>
      <c r="KU104" s="234">
        <v>206.24</v>
      </c>
      <c r="KV104" s="234">
        <v>285.35000000000002</v>
      </c>
      <c r="KW104" s="234">
        <v>205.57</v>
      </c>
      <c r="KX104" s="234">
        <v>236.23</v>
      </c>
      <c r="KY104" s="234">
        <v>277.41000000000003</v>
      </c>
      <c r="KZ104" s="234">
        <v>279.43</v>
      </c>
    </row>
    <row r="105" spans="1:312">
      <c r="A105" s="234">
        <v>2022</v>
      </c>
      <c r="B105" s="234">
        <v>6</v>
      </c>
      <c r="C105" s="234">
        <v>222.23</v>
      </c>
      <c r="D105" s="234">
        <v>25.26</v>
      </c>
      <c r="E105" s="234">
        <v>60</v>
      </c>
      <c r="F105" s="234">
        <v>65.62</v>
      </c>
      <c r="G105">
        <v>65.5</v>
      </c>
      <c r="H105" s="234">
        <v>29.96</v>
      </c>
      <c r="I105" s="234">
        <v>157.25</v>
      </c>
      <c r="J105" s="234">
        <v>39.270000000000003</v>
      </c>
      <c r="K105" s="234">
        <v>138.01</v>
      </c>
      <c r="L105" s="234">
        <v>45.32</v>
      </c>
      <c r="M105" s="234">
        <v>46.5</v>
      </c>
      <c r="N105" s="234">
        <v>41.3</v>
      </c>
      <c r="O105" s="234">
        <v>55.15</v>
      </c>
      <c r="P105" s="234">
        <v>62.97</v>
      </c>
      <c r="Q105" s="234">
        <v>103.04</v>
      </c>
      <c r="R105" s="234">
        <v>54.87</v>
      </c>
      <c r="S105" s="234">
        <v>89.52</v>
      </c>
      <c r="T105" s="234">
        <v>70.48</v>
      </c>
      <c r="U105" s="234">
        <v>49.81</v>
      </c>
      <c r="V105" s="234">
        <v>28.16</v>
      </c>
      <c r="W105" s="234">
        <v>54.2</v>
      </c>
      <c r="X105" s="234">
        <v>72.760000000000005</v>
      </c>
      <c r="Y105" s="234">
        <v>26.41</v>
      </c>
      <c r="Z105" s="234">
        <v>63.05</v>
      </c>
      <c r="AA105" s="234">
        <v>48.83</v>
      </c>
      <c r="AB105" s="234">
        <v>100.93</v>
      </c>
      <c r="AC105" s="234">
        <v>28.43</v>
      </c>
      <c r="AD105" s="234">
        <v>54.93</v>
      </c>
      <c r="AE105" s="234">
        <v>54.69</v>
      </c>
      <c r="AF105" s="234">
        <v>27.19</v>
      </c>
      <c r="AG105" s="234">
        <v>47.74</v>
      </c>
      <c r="AH105" s="234">
        <v>58.32</v>
      </c>
      <c r="AI105" s="234">
        <v>66.290000000000006</v>
      </c>
      <c r="AJ105" s="234">
        <v>116.65</v>
      </c>
      <c r="AK105" s="234">
        <v>64.239999999999995</v>
      </c>
      <c r="AL105" s="234">
        <v>57.53</v>
      </c>
      <c r="AM105" s="234">
        <v>66.38</v>
      </c>
      <c r="AN105" s="234">
        <v>51.63</v>
      </c>
      <c r="AO105" s="234">
        <v>36.89</v>
      </c>
      <c r="AP105" s="234">
        <v>31.75</v>
      </c>
      <c r="AQ105" s="234">
        <v>54.93</v>
      </c>
      <c r="AR105" s="234">
        <v>42.19</v>
      </c>
      <c r="AS105" s="234">
        <v>53.74</v>
      </c>
      <c r="AT105" s="234">
        <v>67.56</v>
      </c>
      <c r="AU105" s="234">
        <v>46.78</v>
      </c>
      <c r="AV105" s="234">
        <v>48.09</v>
      </c>
      <c r="AW105" s="234">
        <v>57.7</v>
      </c>
      <c r="AX105" s="234">
        <v>39.44</v>
      </c>
      <c r="AY105" s="234">
        <v>34.049999999999997</v>
      </c>
      <c r="AZ105" s="234">
        <v>42.25</v>
      </c>
      <c r="BA105" s="234">
        <v>40.43</v>
      </c>
      <c r="BB105" s="234">
        <v>41.27</v>
      </c>
      <c r="BC105" s="234">
        <v>113.03</v>
      </c>
      <c r="BD105" s="234">
        <v>59.87</v>
      </c>
      <c r="BE105" s="234">
        <v>129.22999999999999</v>
      </c>
      <c r="BF105" s="234">
        <v>69.400000000000006</v>
      </c>
      <c r="BG105" s="234">
        <v>41.9</v>
      </c>
      <c r="BH105">
        <v>67.489999999999995</v>
      </c>
      <c r="BI105">
        <v>42.93</v>
      </c>
      <c r="BJ105" s="234">
        <v>48.8</v>
      </c>
      <c r="BK105" s="234">
        <v>37.340000000000003</v>
      </c>
      <c r="BL105" s="234">
        <v>181.5</v>
      </c>
      <c r="BM105" s="234">
        <v>147.97999999999999</v>
      </c>
      <c r="BN105" s="234">
        <v>36.229999999999997</v>
      </c>
      <c r="BO105" s="234">
        <v>50.77</v>
      </c>
      <c r="BP105" s="234">
        <v>41.37</v>
      </c>
      <c r="BQ105">
        <v>57.31</v>
      </c>
      <c r="BR105" s="234">
        <v>57.04</v>
      </c>
      <c r="BS105" s="234">
        <v>40.78</v>
      </c>
      <c r="BT105" s="234">
        <v>34.39</v>
      </c>
      <c r="BU105" s="234">
        <v>50.95</v>
      </c>
      <c r="BV105" s="234">
        <v>94.08</v>
      </c>
      <c r="BW105" s="234">
        <v>90.1</v>
      </c>
      <c r="BX105" s="234">
        <v>118.72</v>
      </c>
      <c r="BY105" s="234">
        <v>46.27</v>
      </c>
      <c r="BZ105" s="234">
        <v>47.65</v>
      </c>
      <c r="CA105" s="234">
        <v>209.98</v>
      </c>
      <c r="CB105" s="234">
        <v>36.340000000000003</v>
      </c>
      <c r="CC105" s="234">
        <v>56.02</v>
      </c>
      <c r="CD105" s="234">
        <v>60.69</v>
      </c>
      <c r="CE105" s="234">
        <v>61.95</v>
      </c>
      <c r="CF105" s="234">
        <v>51.3</v>
      </c>
      <c r="CG105" s="234">
        <v>43.97</v>
      </c>
      <c r="CH105" s="234">
        <v>36.22</v>
      </c>
      <c r="CI105" s="234">
        <v>52.35</v>
      </c>
      <c r="CJ105" s="234">
        <v>45.15</v>
      </c>
      <c r="CK105" s="234">
        <v>72.45</v>
      </c>
      <c r="CL105" s="234">
        <v>56.58</v>
      </c>
      <c r="CM105" s="234">
        <v>76.36</v>
      </c>
      <c r="CN105" s="234">
        <v>67.64</v>
      </c>
      <c r="CO105" s="234">
        <v>50.49</v>
      </c>
      <c r="CP105" s="234">
        <v>36.909999999999997</v>
      </c>
      <c r="CQ105" s="234">
        <v>65.92</v>
      </c>
      <c r="CR105" s="234">
        <v>64.819999999999993</v>
      </c>
      <c r="CS105" s="234">
        <v>25.09</v>
      </c>
      <c r="CT105" s="234">
        <v>119.97</v>
      </c>
      <c r="CU105" s="234">
        <v>90.44</v>
      </c>
      <c r="CV105" s="234">
        <v>53.53</v>
      </c>
      <c r="CW105" s="234">
        <v>92.65</v>
      </c>
      <c r="CX105" s="234">
        <v>31.1</v>
      </c>
      <c r="CY105" s="234">
        <v>155.49</v>
      </c>
      <c r="CZ105" s="234">
        <v>49.27</v>
      </c>
      <c r="DA105" s="234">
        <v>53.63</v>
      </c>
      <c r="DB105" s="234">
        <v>51.25</v>
      </c>
      <c r="DC105" s="234">
        <v>49.05</v>
      </c>
      <c r="DD105" s="234">
        <v>41.55</v>
      </c>
      <c r="DE105" s="234">
        <v>40.15</v>
      </c>
      <c r="DF105" s="234">
        <v>42.46</v>
      </c>
      <c r="DG105" s="234">
        <v>68.319999999999993</v>
      </c>
      <c r="DH105" s="234">
        <v>164.38</v>
      </c>
      <c r="DI105" s="234">
        <v>46.8</v>
      </c>
      <c r="DJ105" s="234">
        <v>63.05</v>
      </c>
      <c r="DK105" s="234">
        <v>35.049999999999997</v>
      </c>
      <c r="DL105" s="234">
        <v>58.1</v>
      </c>
      <c r="DM105" s="234">
        <v>71.680000000000007</v>
      </c>
      <c r="DN105" s="234">
        <v>54.15</v>
      </c>
      <c r="DO105" s="234">
        <v>49.43</v>
      </c>
      <c r="DP105" s="234">
        <v>39.25</v>
      </c>
      <c r="DQ105" s="234">
        <v>59.5</v>
      </c>
      <c r="DR105" s="234">
        <v>62</v>
      </c>
      <c r="DS105" s="234">
        <v>29.24</v>
      </c>
      <c r="DT105" s="234">
        <v>52.74</v>
      </c>
      <c r="DU105" s="234">
        <v>170.36</v>
      </c>
      <c r="DV105" s="234">
        <v>46.03</v>
      </c>
      <c r="DW105" s="234">
        <v>31.72</v>
      </c>
      <c r="DX105" s="234">
        <v>57.55</v>
      </c>
      <c r="DY105" s="234">
        <v>46.15</v>
      </c>
      <c r="DZ105" s="234">
        <v>44.27</v>
      </c>
      <c r="EA105" s="234">
        <v>65.540000000000006</v>
      </c>
      <c r="EB105" s="234">
        <v>61.09</v>
      </c>
      <c r="EC105" s="234">
        <v>59.38</v>
      </c>
      <c r="ED105" s="234">
        <v>29.38</v>
      </c>
      <c r="EE105" s="234">
        <v>40.729999999999997</v>
      </c>
      <c r="EF105" s="234">
        <v>53.04</v>
      </c>
      <c r="EG105" s="234">
        <v>42.01</v>
      </c>
      <c r="EH105" s="234">
        <v>35.03</v>
      </c>
      <c r="EI105" s="234">
        <v>67.930000000000007</v>
      </c>
      <c r="EJ105" s="234">
        <v>60.97</v>
      </c>
      <c r="EK105" s="234">
        <v>39.28</v>
      </c>
      <c r="EL105" s="234">
        <v>56.79</v>
      </c>
      <c r="EM105" s="234">
        <v>89.65</v>
      </c>
      <c r="EN105" s="234">
        <v>44.46</v>
      </c>
      <c r="EO105" s="234">
        <v>99.4</v>
      </c>
      <c r="EP105" s="234">
        <v>60.2</v>
      </c>
      <c r="EQ105" s="234">
        <v>43.98</v>
      </c>
      <c r="ER105" s="234">
        <v>39.79</v>
      </c>
      <c r="ES105" s="234">
        <v>79.91</v>
      </c>
      <c r="ET105" s="234">
        <v>128.08000000000001</v>
      </c>
      <c r="EU105" s="234">
        <v>36.619999999999997</v>
      </c>
      <c r="EV105" s="234">
        <v>69.569999999999993</v>
      </c>
      <c r="EW105" s="234">
        <v>54.85</v>
      </c>
      <c r="EX105" s="234">
        <v>42.84</v>
      </c>
      <c r="EY105" s="234">
        <v>56.76</v>
      </c>
      <c r="EZ105" s="234">
        <v>45.92</v>
      </c>
      <c r="FA105">
        <v>66.709999999999994</v>
      </c>
      <c r="FB105" s="234">
        <v>54.34</v>
      </c>
      <c r="FC105" s="234">
        <v>53.2</v>
      </c>
      <c r="FD105" s="234">
        <v>35.54</v>
      </c>
      <c r="FE105" s="234">
        <v>55.14</v>
      </c>
      <c r="FF105" s="234">
        <v>59.01</v>
      </c>
      <c r="FG105" s="234">
        <v>27.58</v>
      </c>
      <c r="FH105" s="234">
        <v>33.07</v>
      </c>
      <c r="FI105" s="234">
        <v>29.46</v>
      </c>
      <c r="FJ105" s="234">
        <v>45.49</v>
      </c>
      <c r="FK105" s="234">
        <v>41.61</v>
      </c>
      <c r="FL105" s="234">
        <v>78.87</v>
      </c>
      <c r="FM105" s="234">
        <v>34.47</v>
      </c>
      <c r="FN105" s="234">
        <v>39.18</v>
      </c>
      <c r="FO105" s="234">
        <v>112.53</v>
      </c>
      <c r="FP105" s="234">
        <v>54.79</v>
      </c>
      <c r="FQ105" s="234">
        <v>39.18</v>
      </c>
      <c r="FR105" s="234">
        <v>36.4</v>
      </c>
      <c r="FS105" s="234">
        <v>43.63</v>
      </c>
      <c r="FT105" s="234">
        <v>55.49</v>
      </c>
      <c r="FU105" s="234">
        <v>72.760000000000005</v>
      </c>
      <c r="FV105" s="234">
        <v>54.11</v>
      </c>
      <c r="FW105" s="234">
        <v>48.07</v>
      </c>
      <c r="FX105" s="234">
        <v>58.24</v>
      </c>
      <c r="FY105" s="234">
        <v>63.08</v>
      </c>
      <c r="FZ105" s="234">
        <v>67.36</v>
      </c>
      <c r="GA105" s="234">
        <v>32.47</v>
      </c>
      <c r="GB105" s="234">
        <v>47.58</v>
      </c>
      <c r="GC105" s="234">
        <v>116.76</v>
      </c>
      <c r="GD105" s="234">
        <v>54.11</v>
      </c>
      <c r="GE105">
        <v>70.14</v>
      </c>
      <c r="GF105" s="234">
        <v>92.32</v>
      </c>
      <c r="GG105" s="234">
        <v>243.53</v>
      </c>
      <c r="GH105" s="234">
        <v>91.08</v>
      </c>
      <c r="GI105" s="234">
        <v>53.07</v>
      </c>
      <c r="GJ105" s="234">
        <v>68.47</v>
      </c>
      <c r="GK105" s="234">
        <v>38.75</v>
      </c>
      <c r="GL105" s="234">
        <v>30.57</v>
      </c>
      <c r="GM105" s="234">
        <v>36.299999999999997</v>
      </c>
      <c r="GN105" s="234">
        <v>31.76</v>
      </c>
      <c r="GO105" s="234">
        <v>60.77</v>
      </c>
      <c r="GP105" s="234">
        <v>61.22</v>
      </c>
      <c r="GQ105" s="234">
        <v>45.5</v>
      </c>
      <c r="GR105" s="234">
        <v>85.44</v>
      </c>
      <c r="GS105" s="234">
        <v>45.18</v>
      </c>
      <c r="GT105" s="234">
        <v>46.63</v>
      </c>
      <c r="GU105" s="234">
        <v>58.75</v>
      </c>
      <c r="GV105" s="234">
        <v>40.36</v>
      </c>
      <c r="GW105" s="234">
        <v>62.19</v>
      </c>
      <c r="GX105" s="234">
        <v>52.44</v>
      </c>
      <c r="GY105" s="234">
        <v>50.01</v>
      </c>
      <c r="GZ105" s="234">
        <v>80.94</v>
      </c>
      <c r="HA105" s="234">
        <v>26.92</v>
      </c>
      <c r="HB105" s="234">
        <v>25.07</v>
      </c>
      <c r="HC105" s="234">
        <v>133.5</v>
      </c>
      <c r="HD105" s="234">
        <v>45.02</v>
      </c>
      <c r="HE105" s="234">
        <v>56.23</v>
      </c>
      <c r="HF105" s="234">
        <v>27.75</v>
      </c>
      <c r="HG105" s="234">
        <v>24.64</v>
      </c>
      <c r="HH105" s="234">
        <v>51.81</v>
      </c>
      <c r="HI105" s="234">
        <v>182.62</v>
      </c>
      <c r="HJ105" s="234">
        <v>131.09</v>
      </c>
      <c r="HK105" s="234">
        <v>34.5</v>
      </c>
      <c r="HL105" s="234">
        <v>43.82</v>
      </c>
      <c r="HM105" s="234">
        <v>116.33</v>
      </c>
      <c r="HN105" s="234">
        <v>25.03</v>
      </c>
      <c r="HO105" s="234">
        <v>62.96</v>
      </c>
      <c r="HP105" s="234">
        <v>50.56</v>
      </c>
      <c r="HQ105" s="234">
        <v>37.299999999999997</v>
      </c>
      <c r="HR105" s="234">
        <v>54.76</v>
      </c>
      <c r="HS105" s="234">
        <v>49.23</v>
      </c>
      <c r="HT105" s="234">
        <v>94.58</v>
      </c>
      <c r="HU105" s="234">
        <v>74.27</v>
      </c>
      <c r="HV105" s="234">
        <v>113.29</v>
      </c>
      <c r="HW105" s="234">
        <v>48.91</v>
      </c>
      <c r="HX105" s="234">
        <v>45.98</v>
      </c>
      <c r="HY105" s="234">
        <v>110.68</v>
      </c>
      <c r="HZ105" s="234">
        <v>103.74</v>
      </c>
      <c r="IA105" s="234">
        <v>50.7</v>
      </c>
      <c r="IB105" s="234">
        <v>75.17</v>
      </c>
      <c r="IC105" s="234">
        <v>46.15</v>
      </c>
      <c r="ID105" s="234">
        <v>35.71</v>
      </c>
      <c r="IE105" s="234">
        <v>33.6</v>
      </c>
      <c r="IF105" s="234">
        <v>50.54</v>
      </c>
      <c r="IG105" s="234">
        <v>50.55</v>
      </c>
      <c r="IH105" s="234">
        <v>46.97</v>
      </c>
      <c r="II105" s="234">
        <v>59.79</v>
      </c>
      <c r="IJ105" s="234">
        <v>35.46</v>
      </c>
      <c r="IK105" s="234">
        <v>70.03</v>
      </c>
      <c r="IL105" s="234">
        <v>60.53</v>
      </c>
      <c r="IM105" s="234">
        <v>63.7</v>
      </c>
      <c r="IN105" s="234">
        <v>51.03</v>
      </c>
      <c r="IO105" s="234">
        <v>39.24</v>
      </c>
      <c r="IP105" s="234">
        <v>73.489999999999995</v>
      </c>
      <c r="IQ105" s="234">
        <v>49.45</v>
      </c>
      <c r="IR105" s="234">
        <v>48.77</v>
      </c>
      <c r="IS105" s="234">
        <v>49.02</v>
      </c>
      <c r="IT105" s="234">
        <v>45.96</v>
      </c>
      <c r="IU105" s="234">
        <v>38.24</v>
      </c>
      <c r="IV105" s="234">
        <v>38.18</v>
      </c>
      <c r="IW105" s="234">
        <v>29.32</v>
      </c>
      <c r="IX105" s="234">
        <v>144.58000000000001</v>
      </c>
      <c r="IY105" s="234">
        <v>33.92</v>
      </c>
      <c r="IZ105" s="234">
        <v>38.909999999999997</v>
      </c>
      <c r="JA105" s="234">
        <v>53.6</v>
      </c>
      <c r="JB105" s="234">
        <v>72.349999999999994</v>
      </c>
      <c r="JC105" s="234">
        <v>78.180000000000007</v>
      </c>
      <c r="JD105" s="234">
        <v>81.3</v>
      </c>
      <c r="JE105" s="234">
        <v>30.98</v>
      </c>
      <c r="JF105" s="234">
        <v>31.25</v>
      </c>
      <c r="JG105" s="234">
        <v>51.39</v>
      </c>
      <c r="JH105" s="234">
        <v>64.08</v>
      </c>
      <c r="JI105" s="234">
        <v>33.869999999999997</v>
      </c>
      <c r="JJ105" s="234">
        <v>42.44</v>
      </c>
      <c r="JK105" s="234">
        <v>73.290000000000006</v>
      </c>
      <c r="JL105" s="234">
        <v>49.21</v>
      </c>
      <c r="JM105" s="234">
        <v>55.67</v>
      </c>
      <c r="JN105">
        <v>34.130000000000003</v>
      </c>
      <c r="JO105" s="234">
        <v>66.650000000000006</v>
      </c>
      <c r="JP105" s="234">
        <v>125.6</v>
      </c>
      <c r="JQ105" s="234">
        <v>47.29</v>
      </c>
      <c r="JR105" s="234">
        <v>101.73</v>
      </c>
      <c r="JS105" s="234">
        <v>36.28</v>
      </c>
      <c r="JT105" s="234">
        <v>40.56</v>
      </c>
      <c r="JU105" s="234">
        <v>61.86</v>
      </c>
      <c r="JV105" s="234">
        <v>49.91</v>
      </c>
      <c r="JW105" s="234">
        <v>91.93</v>
      </c>
      <c r="JX105" s="234">
        <v>62.75</v>
      </c>
      <c r="JY105" s="234">
        <v>47.97</v>
      </c>
      <c r="JZ105" s="234">
        <v>33.1</v>
      </c>
      <c r="KA105" s="234">
        <v>30.32</v>
      </c>
      <c r="KB105" s="234">
        <v>60.28</v>
      </c>
      <c r="KC105" s="234">
        <v>62.65</v>
      </c>
      <c r="KD105" s="234">
        <v>35.57</v>
      </c>
      <c r="KE105" s="234">
        <v>50.69</v>
      </c>
      <c r="KF105" s="234">
        <v>80.599999999999994</v>
      </c>
      <c r="KG105" s="234">
        <v>155</v>
      </c>
      <c r="KH105" s="234">
        <v>58.13</v>
      </c>
      <c r="KI105" s="234">
        <v>67.86</v>
      </c>
      <c r="KJ105">
        <v>56.01</v>
      </c>
      <c r="KK105" s="234">
        <v>40.93</v>
      </c>
      <c r="KL105" s="234">
        <v>69.5</v>
      </c>
      <c r="KM105" s="234">
        <v>80.8</v>
      </c>
      <c r="KN105" s="234">
        <v>98.37</v>
      </c>
      <c r="KO105" s="234">
        <v>56.23</v>
      </c>
      <c r="KP105" s="234">
        <v>56.26</v>
      </c>
      <c r="KQ105" s="234">
        <v>53.73</v>
      </c>
      <c r="KR105" s="234">
        <v>33.700000000000003</v>
      </c>
      <c r="KS105" s="234">
        <v>69.36</v>
      </c>
      <c r="KT105" s="234">
        <v>77.3</v>
      </c>
      <c r="KU105" s="234">
        <v>57.56</v>
      </c>
      <c r="KV105" s="234">
        <v>114.7</v>
      </c>
      <c r="KW105" s="234">
        <v>40.83</v>
      </c>
      <c r="KX105" s="234">
        <v>64.739999999999995</v>
      </c>
      <c r="KY105" s="234">
        <v>86.13</v>
      </c>
      <c r="KZ105" s="234">
        <v>86.1</v>
      </c>
    </row>
    <row r="106" spans="1:312">
      <c r="A106" s="234">
        <v>2022</v>
      </c>
      <c r="B106" s="234">
        <v>7</v>
      </c>
      <c r="C106" s="234">
        <v>172.38</v>
      </c>
      <c r="D106" s="234">
        <v>16.3</v>
      </c>
      <c r="E106" s="234">
        <v>31.83</v>
      </c>
      <c r="F106" s="234">
        <v>39.659999999999997</v>
      </c>
      <c r="G106">
        <v>47.74</v>
      </c>
      <c r="H106" s="234">
        <v>20.65</v>
      </c>
      <c r="I106" s="234">
        <v>126.73</v>
      </c>
      <c r="J106" s="234">
        <v>10.050000000000001</v>
      </c>
      <c r="K106" s="234">
        <v>116.43</v>
      </c>
      <c r="L106" s="234">
        <v>38.01</v>
      </c>
      <c r="M106" s="234">
        <v>34.549999999999997</v>
      </c>
      <c r="N106" s="234">
        <v>35.840000000000003</v>
      </c>
      <c r="O106" s="234">
        <v>38.14</v>
      </c>
      <c r="P106" s="234">
        <v>64.05</v>
      </c>
      <c r="Q106" s="234">
        <v>87.47</v>
      </c>
      <c r="R106" s="234">
        <v>21.87</v>
      </c>
      <c r="S106" s="234">
        <v>51.07</v>
      </c>
      <c r="T106" s="234">
        <v>37.64</v>
      </c>
      <c r="U106" s="234">
        <v>55.31</v>
      </c>
      <c r="V106" s="234">
        <v>7.08</v>
      </c>
      <c r="W106" s="234">
        <v>53.38</v>
      </c>
      <c r="X106" s="234">
        <v>43.2</v>
      </c>
      <c r="Y106" s="234">
        <v>19.05</v>
      </c>
      <c r="Z106" s="234">
        <v>29.16</v>
      </c>
      <c r="AA106" s="234">
        <v>17.329999999999998</v>
      </c>
      <c r="AB106" s="234">
        <v>117.8</v>
      </c>
      <c r="AC106" s="234">
        <v>21.18</v>
      </c>
      <c r="AD106" s="234">
        <v>13.95</v>
      </c>
      <c r="AE106" s="234">
        <v>48.33</v>
      </c>
      <c r="AF106" s="234">
        <v>17.75</v>
      </c>
      <c r="AG106" s="234">
        <v>38.369999999999997</v>
      </c>
      <c r="AH106" s="234">
        <v>59.82</v>
      </c>
      <c r="AI106" s="234">
        <v>69.56</v>
      </c>
      <c r="AJ106" s="234">
        <v>113.59</v>
      </c>
      <c r="AK106" s="234">
        <v>43.35</v>
      </c>
      <c r="AL106" s="234">
        <v>61.4</v>
      </c>
      <c r="AM106" s="234">
        <v>44.4</v>
      </c>
      <c r="AN106" s="234">
        <v>34.479999999999997</v>
      </c>
      <c r="AO106" s="234">
        <v>30.28</v>
      </c>
      <c r="AP106" s="234">
        <v>20.65</v>
      </c>
      <c r="AQ106" s="234">
        <v>21.64</v>
      </c>
      <c r="AR106" s="234">
        <v>37.86</v>
      </c>
      <c r="AS106" s="234">
        <v>10.79</v>
      </c>
      <c r="AT106" s="234">
        <v>51.23</v>
      </c>
      <c r="AU106" s="234">
        <v>18.489999999999998</v>
      </c>
      <c r="AV106" s="234">
        <v>44.59</v>
      </c>
      <c r="AW106" s="234">
        <v>56.86</v>
      </c>
      <c r="AX106" s="234">
        <v>38.049999999999997</v>
      </c>
      <c r="AY106" s="234">
        <v>22.99</v>
      </c>
      <c r="AZ106" s="234">
        <v>34.83</v>
      </c>
      <c r="BA106" s="234">
        <v>28.28</v>
      </c>
      <c r="BB106" s="234">
        <v>35.53</v>
      </c>
      <c r="BC106" s="234">
        <v>102.36</v>
      </c>
      <c r="BD106" s="234">
        <v>32.729999999999997</v>
      </c>
      <c r="BE106" s="234">
        <v>133.04</v>
      </c>
      <c r="BF106" s="234">
        <v>40.43</v>
      </c>
      <c r="BG106" s="234">
        <v>27.23</v>
      </c>
      <c r="BH106">
        <v>42.8</v>
      </c>
      <c r="BI106">
        <v>32.29</v>
      </c>
      <c r="BJ106" s="234">
        <v>25.4</v>
      </c>
      <c r="BK106" s="234">
        <v>20.14</v>
      </c>
      <c r="BL106" s="234">
        <v>173.13</v>
      </c>
      <c r="BM106" s="234">
        <v>116.06</v>
      </c>
      <c r="BN106" s="234">
        <v>34.799999999999997</v>
      </c>
      <c r="BO106" s="234">
        <v>11.46</v>
      </c>
      <c r="BP106" s="234">
        <v>27.74</v>
      </c>
      <c r="BQ106">
        <v>38.67</v>
      </c>
      <c r="BR106" s="234">
        <v>61.17</v>
      </c>
      <c r="BS106" s="234">
        <v>31.05</v>
      </c>
      <c r="BT106" s="234">
        <v>28.32</v>
      </c>
      <c r="BU106" s="234">
        <v>9.77</v>
      </c>
      <c r="BV106" s="234">
        <v>99.03</v>
      </c>
      <c r="BW106" s="234">
        <v>31.69</v>
      </c>
      <c r="BX106" s="234">
        <v>143.21</v>
      </c>
      <c r="BY106" s="234">
        <v>39.76</v>
      </c>
      <c r="BZ106" s="234">
        <v>16.61</v>
      </c>
      <c r="CA106" s="234">
        <v>189.59</v>
      </c>
      <c r="CB106" s="234">
        <v>11.02</v>
      </c>
      <c r="CC106" s="234">
        <v>20.16</v>
      </c>
      <c r="CD106" s="234">
        <v>38.549999999999997</v>
      </c>
      <c r="CE106" s="234">
        <v>34.72</v>
      </c>
      <c r="CF106" s="234">
        <v>44.72</v>
      </c>
      <c r="CG106" s="234">
        <v>34.85</v>
      </c>
      <c r="CH106" s="234">
        <v>23.43</v>
      </c>
      <c r="CI106" s="234">
        <v>49.18</v>
      </c>
      <c r="CJ106" s="234">
        <v>23.75</v>
      </c>
      <c r="CK106" s="234">
        <v>35.03</v>
      </c>
      <c r="CL106" s="234">
        <v>57.29</v>
      </c>
      <c r="CM106" s="234">
        <v>50.9</v>
      </c>
      <c r="CN106" s="234">
        <v>29.03</v>
      </c>
      <c r="CO106" s="234">
        <v>13.85</v>
      </c>
      <c r="CP106" s="234">
        <v>16.91</v>
      </c>
      <c r="CQ106" s="234">
        <v>32.46</v>
      </c>
      <c r="CR106" s="234">
        <v>30.2</v>
      </c>
      <c r="CS106" s="234">
        <v>17.239999999999998</v>
      </c>
      <c r="CT106" s="234">
        <v>88.66</v>
      </c>
      <c r="CU106" s="234">
        <v>85.09</v>
      </c>
      <c r="CV106" s="234">
        <v>37.85</v>
      </c>
      <c r="CW106" s="234">
        <v>40.049999999999997</v>
      </c>
      <c r="CX106" s="234">
        <v>11.52</v>
      </c>
      <c r="CY106" s="234">
        <v>105.6</v>
      </c>
      <c r="CZ106" s="234">
        <v>27.73</v>
      </c>
      <c r="DA106" s="234">
        <v>23.14</v>
      </c>
      <c r="DB106" s="234">
        <v>42.13</v>
      </c>
      <c r="DC106" s="234">
        <v>20.399999999999999</v>
      </c>
      <c r="DD106" s="234">
        <v>26.93</v>
      </c>
      <c r="DE106" s="234">
        <v>28.17</v>
      </c>
      <c r="DF106" s="234">
        <v>36.619999999999997</v>
      </c>
      <c r="DG106" s="234">
        <v>33.15</v>
      </c>
      <c r="DH106" s="234">
        <v>128.33000000000001</v>
      </c>
      <c r="DI106" s="234">
        <v>30.83</v>
      </c>
      <c r="DJ106" s="234">
        <v>28.11</v>
      </c>
      <c r="DK106" s="234">
        <v>28.49</v>
      </c>
      <c r="DL106" s="234">
        <v>61.01</v>
      </c>
      <c r="DM106" s="234">
        <v>62.26</v>
      </c>
      <c r="DN106" s="234">
        <v>19.7</v>
      </c>
      <c r="DO106" s="234">
        <v>31.48</v>
      </c>
      <c r="DP106" s="234">
        <v>29.43</v>
      </c>
      <c r="DQ106" s="234">
        <v>16.27</v>
      </c>
      <c r="DR106" s="234">
        <v>16.82</v>
      </c>
      <c r="DS106" s="234">
        <v>20.68</v>
      </c>
      <c r="DT106" s="234">
        <v>18.690000000000001</v>
      </c>
      <c r="DU106" s="234">
        <v>133.06</v>
      </c>
      <c r="DV106" s="234">
        <v>13.9</v>
      </c>
      <c r="DW106" s="234">
        <v>24.72</v>
      </c>
      <c r="DX106" s="234">
        <v>16.25</v>
      </c>
      <c r="DY106" s="234">
        <v>14.6</v>
      </c>
      <c r="DZ106" s="234">
        <v>33.6</v>
      </c>
      <c r="EA106" s="234">
        <v>68.03</v>
      </c>
      <c r="EB106" s="234">
        <v>27.79</v>
      </c>
      <c r="EC106" s="234">
        <v>41.29</v>
      </c>
      <c r="ED106" s="234">
        <v>18.11</v>
      </c>
      <c r="EE106" s="234">
        <v>21.02</v>
      </c>
      <c r="EF106" s="234">
        <v>24.49</v>
      </c>
      <c r="EG106" s="234">
        <v>37.799999999999997</v>
      </c>
      <c r="EH106" s="234">
        <v>20.71</v>
      </c>
      <c r="EI106" s="234">
        <v>35.049999999999997</v>
      </c>
      <c r="EJ106" s="234">
        <v>66.25</v>
      </c>
      <c r="EK106" s="234">
        <v>10.039999999999999</v>
      </c>
      <c r="EL106" s="234">
        <v>56.62</v>
      </c>
      <c r="EM106" s="234">
        <v>37.19</v>
      </c>
      <c r="EN106" s="234">
        <v>13.55</v>
      </c>
      <c r="EO106" s="234">
        <v>87</v>
      </c>
      <c r="EP106" s="234">
        <v>18.21</v>
      </c>
      <c r="EQ106" s="234">
        <v>30.65</v>
      </c>
      <c r="ER106" s="234">
        <v>10.26</v>
      </c>
      <c r="ES106" s="234">
        <v>89.78</v>
      </c>
      <c r="ET106" s="234">
        <v>111.28</v>
      </c>
      <c r="EU106" s="234">
        <v>25.01</v>
      </c>
      <c r="EV106" s="234">
        <v>32.520000000000003</v>
      </c>
      <c r="EW106" s="234">
        <v>28.35</v>
      </c>
      <c r="EX106" s="234">
        <v>27.49</v>
      </c>
      <c r="EY106" s="234">
        <v>55.77</v>
      </c>
      <c r="EZ106" s="234">
        <v>23.66</v>
      </c>
      <c r="FA106">
        <v>49.9</v>
      </c>
      <c r="FB106" s="234">
        <v>23.95</v>
      </c>
      <c r="FC106" s="234">
        <v>52.22</v>
      </c>
      <c r="FD106" s="234">
        <v>29.18</v>
      </c>
      <c r="FE106" s="234">
        <v>15.65</v>
      </c>
      <c r="FF106" s="234">
        <v>20.32</v>
      </c>
      <c r="FG106" s="234">
        <v>8.41</v>
      </c>
      <c r="FH106" s="234">
        <v>9.31</v>
      </c>
      <c r="FI106" s="234">
        <v>17.77</v>
      </c>
      <c r="FJ106" s="234">
        <v>39.520000000000003</v>
      </c>
      <c r="FK106" s="234">
        <v>35.979999999999997</v>
      </c>
      <c r="FL106" s="234">
        <v>46.73</v>
      </c>
      <c r="FM106" s="234">
        <v>20.399999999999999</v>
      </c>
      <c r="FN106" s="234">
        <v>28</v>
      </c>
      <c r="FO106" s="234">
        <v>95</v>
      </c>
      <c r="FP106" s="234">
        <v>31.88</v>
      </c>
      <c r="FQ106" s="234">
        <v>23.84</v>
      </c>
      <c r="FR106" s="234">
        <v>24.81</v>
      </c>
      <c r="FS106" s="234">
        <v>23.36</v>
      </c>
      <c r="FT106" s="234">
        <v>20.83</v>
      </c>
      <c r="FU106" s="234">
        <v>51.23</v>
      </c>
      <c r="FV106" s="234">
        <v>21.75</v>
      </c>
      <c r="FW106" s="234">
        <v>48.99</v>
      </c>
      <c r="FX106" s="234">
        <v>28.2</v>
      </c>
      <c r="FY106" s="234">
        <v>62.26</v>
      </c>
      <c r="FZ106" s="234">
        <v>32.979999999999997</v>
      </c>
      <c r="GA106" s="234">
        <v>10.83</v>
      </c>
      <c r="GB106" s="234">
        <v>18.829999999999998</v>
      </c>
      <c r="GC106" s="234">
        <v>74.14</v>
      </c>
      <c r="GD106" s="234">
        <v>19.12</v>
      </c>
      <c r="GE106">
        <v>32.1</v>
      </c>
      <c r="GF106" s="234">
        <v>50.83</v>
      </c>
      <c r="GG106" s="234">
        <v>178.64</v>
      </c>
      <c r="GH106" s="234">
        <v>57.44</v>
      </c>
      <c r="GI106" s="234">
        <v>24.47</v>
      </c>
      <c r="GJ106" s="234">
        <v>69.45</v>
      </c>
      <c r="GK106" s="234">
        <v>36.700000000000003</v>
      </c>
      <c r="GL106" s="234">
        <v>19.71</v>
      </c>
      <c r="GM106" s="234">
        <v>34.630000000000003</v>
      </c>
      <c r="GN106" s="234">
        <v>25.34</v>
      </c>
      <c r="GO106" s="234">
        <v>22.16</v>
      </c>
      <c r="GP106" s="234">
        <v>30.2</v>
      </c>
      <c r="GQ106" s="234">
        <v>31.35</v>
      </c>
      <c r="GR106" s="234">
        <v>51.36</v>
      </c>
      <c r="GS106" s="234">
        <v>42.09</v>
      </c>
      <c r="GT106" s="234">
        <v>25.51</v>
      </c>
      <c r="GU106" s="234">
        <v>26.91</v>
      </c>
      <c r="GV106" s="234">
        <v>34.880000000000003</v>
      </c>
      <c r="GW106" s="234">
        <v>16.190000000000001</v>
      </c>
      <c r="GX106" s="234">
        <v>40.869999999999997</v>
      </c>
      <c r="GY106" s="234">
        <v>47.8</v>
      </c>
      <c r="GZ106" s="234">
        <v>81.58</v>
      </c>
      <c r="HA106" s="234">
        <v>19.14</v>
      </c>
      <c r="HB106" s="234">
        <v>16.399999999999999</v>
      </c>
      <c r="HC106" s="234">
        <v>113.62</v>
      </c>
      <c r="HD106" s="234">
        <v>14.45</v>
      </c>
      <c r="HE106" s="234">
        <v>20.97</v>
      </c>
      <c r="HF106" s="234">
        <v>17.739999999999998</v>
      </c>
      <c r="HG106" s="234">
        <v>16.2</v>
      </c>
      <c r="HH106" s="234">
        <v>44.75</v>
      </c>
      <c r="HI106" s="234">
        <v>203.37</v>
      </c>
      <c r="HJ106" s="234">
        <v>117.31</v>
      </c>
      <c r="HK106" s="234">
        <v>24.77</v>
      </c>
      <c r="HL106" s="234">
        <v>12.71</v>
      </c>
      <c r="HM106" s="234">
        <v>110.86</v>
      </c>
      <c r="HN106" s="234">
        <v>16.739999999999998</v>
      </c>
      <c r="HO106" s="234">
        <v>55.02</v>
      </c>
      <c r="HP106" s="234">
        <v>47.4</v>
      </c>
      <c r="HQ106" s="234">
        <v>32.76</v>
      </c>
      <c r="HR106" s="234">
        <v>20.74</v>
      </c>
      <c r="HS106" s="234">
        <v>17.36</v>
      </c>
      <c r="HT106" s="234">
        <v>111.87</v>
      </c>
      <c r="HU106" s="234">
        <v>43.1</v>
      </c>
      <c r="HV106" s="234">
        <v>127.68</v>
      </c>
      <c r="HW106" s="234">
        <v>22.03</v>
      </c>
      <c r="HX106" s="234">
        <v>30.75</v>
      </c>
      <c r="HY106" s="234">
        <v>126.65</v>
      </c>
      <c r="HZ106" s="234">
        <v>123.47</v>
      </c>
      <c r="IA106" s="234">
        <v>45.87</v>
      </c>
      <c r="IB106" s="234">
        <v>51.57</v>
      </c>
      <c r="IC106" s="234">
        <v>42.85</v>
      </c>
      <c r="ID106" s="234">
        <v>20.83</v>
      </c>
      <c r="IE106" s="234">
        <v>22.05</v>
      </c>
      <c r="IF106" s="234">
        <v>18.079999999999998</v>
      </c>
      <c r="IG106" s="234">
        <v>18.760000000000002</v>
      </c>
      <c r="IH106" s="234">
        <v>37.229999999999997</v>
      </c>
      <c r="II106" s="234">
        <v>44.8</v>
      </c>
      <c r="IJ106" s="234">
        <v>34.92</v>
      </c>
      <c r="IK106" s="234">
        <v>61.55</v>
      </c>
      <c r="IL106" s="234">
        <v>37.94</v>
      </c>
      <c r="IM106" s="234">
        <v>30.23</v>
      </c>
      <c r="IN106" s="234">
        <v>50</v>
      </c>
      <c r="IO106" s="234">
        <v>17.29</v>
      </c>
      <c r="IP106" s="234">
        <v>44.9</v>
      </c>
      <c r="IQ106" s="234">
        <v>36.29</v>
      </c>
      <c r="IR106" s="234">
        <v>19.420000000000002</v>
      </c>
      <c r="IS106" s="234">
        <v>23.68</v>
      </c>
      <c r="IT106" s="234">
        <v>21.36</v>
      </c>
      <c r="IU106" s="234">
        <v>25.05</v>
      </c>
      <c r="IV106" s="234">
        <v>21.45</v>
      </c>
      <c r="IW106" s="234">
        <v>20.3</v>
      </c>
      <c r="IX106" s="234">
        <v>169.56</v>
      </c>
      <c r="IY106" s="234">
        <v>30.06</v>
      </c>
      <c r="IZ106" s="234">
        <v>35.43</v>
      </c>
      <c r="JA106" s="234">
        <v>21.49</v>
      </c>
      <c r="JB106" s="234">
        <v>30.15</v>
      </c>
      <c r="JC106" s="234">
        <v>50.66</v>
      </c>
      <c r="JD106" s="234">
        <v>47.94</v>
      </c>
      <c r="JE106" s="234">
        <v>23.91</v>
      </c>
      <c r="JF106" s="234">
        <v>25.77</v>
      </c>
      <c r="JG106" s="234">
        <v>23.47</v>
      </c>
      <c r="JH106" s="234">
        <v>45.54</v>
      </c>
      <c r="JI106" s="234">
        <v>17.22</v>
      </c>
      <c r="JJ106" s="234">
        <v>33.85</v>
      </c>
      <c r="JK106" s="234">
        <v>82.88</v>
      </c>
      <c r="JL106" s="234">
        <v>28.38</v>
      </c>
      <c r="JM106" s="234">
        <v>10.75</v>
      </c>
      <c r="JN106">
        <v>20.03</v>
      </c>
      <c r="JO106" s="234">
        <v>43.51</v>
      </c>
      <c r="JP106" s="234">
        <v>121.26</v>
      </c>
      <c r="JQ106" s="234">
        <v>28.29</v>
      </c>
      <c r="JR106" s="234">
        <v>84.17</v>
      </c>
      <c r="JS106" s="234">
        <v>25.29</v>
      </c>
      <c r="JT106" s="234">
        <v>9.92</v>
      </c>
      <c r="JU106" s="234">
        <v>36.72</v>
      </c>
      <c r="JV106" s="234">
        <v>24.08</v>
      </c>
      <c r="JW106" s="234">
        <v>72.349999999999994</v>
      </c>
      <c r="JX106" s="234">
        <v>37.159999999999997</v>
      </c>
      <c r="JY106" s="234">
        <v>27.89</v>
      </c>
      <c r="JZ106" s="234">
        <v>14.17</v>
      </c>
      <c r="KA106" s="234">
        <v>23.06</v>
      </c>
      <c r="KB106" s="234">
        <v>37.08</v>
      </c>
      <c r="KC106" s="234">
        <v>33.65</v>
      </c>
      <c r="KD106" s="234">
        <v>23.43</v>
      </c>
      <c r="KE106" s="234">
        <v>30.74</v>
      </c>
      <c r="KF106" s="234">
        <v>90.62</v>
      </c>
      <c r="KG106" s="234">
        <v>170.43</v>
      </c>
      <c r="KH106" s="234">
        <v>44.69</v>
      </c>
      <c r="KI106" s="234">
        <v>45.5</v>
      </c>
      <c r="KJ106">
        <v>21.83</v>
      </c>
      <c r="KK106" s="234">
        <v>28.2</v>
      </c>
      <c r="KL106" s="234">
        <v>38.049999999999997</v>
      </c>
      <c r="KM106" s="234">
        <v>86.45</v>
      </c>
      <c r="KN106" s="234">
        <v>67.81</v>
      </c>
      <c r="KO106" s="234">
        <v>18.579999999999998</v>
      </c>
      <c r="KP106" s="234">
        <v>9.52</v>
      </c>
      <c r="KQ106" s="234">
        <v>29.62</v>
      </c>
      <c r="KR106" s="234">
        <v>23.4</v>
      </c>
      <c r="KS106" s="234">
        <v>31.89</v>
      </c>
      <c r="KT106" s="234">
        <v>53.08</v>
      </c>
      <c r="KU106" s="234">
        <v>37.61</v>
      </c>
      <c r="KV106" s="234">
        <v>126.65</v>
      </c>
      <c r="KW106" s="234">
        <v>36.04</v>
      </c>
      <c r="KX106" s="234">
        <v>62.84</v>
      </c>
      <c r="KY106" s="234">
        <v>47.55</v>
      </c>
      <c r="KZ106" s="234">
        <v>42.36</v>
      </c>
    </row>
    <row r="107" spans="1:312">
      <c r="A107" s="234">
        <v>2022</v>
      </c>
      <c r="B107" s="234">
        <v>8</v>
      </c>
      <c r="C107" s="234">
        <v>189.83</v>
      </c>
      <c r="D107" s="234">
        <v>13.4</v>
      </c>
      <c r="E107" s="234">
        <v>35.6</v>
      </c>
      <c r="F107" s="234">
        <v>35.39</v>
      </c>
      <c r="G107">
        <v>42.94</v>
      </c>
      <c r="H107" s="234">
        <v>21.32</v>
      </c>
      <c r="I107" s="234">
        <v>149.16</v>
      </c>
      <c r="J107" s="234">
        <v>5.39</v>
      </c>
      <c r="K107" s="234">
        <v>131.38999999999999</v>
      </c>
      <c r="L107" s="234">
        <v>48.14</v>
      </c>
      <c r="M107" s="234">
        <v>33.61</v>
      </c>
      <c r="N107" s="234">
        <v>37.33</v>
      </c>
      <c r="O107" s="234">
        <v>48.23</v>
      </c>
      <c r="P107" s="234">
        <v>52.35</v>
      </c>
      <c r="Q107" s="234">
        <v>93.99</v>
      </c>
      <c r="R107" s="234">
        <v>17.059999999999999</v>
      </c>
      <c r="S107" s="234">
        <v>77.680000000000007</v>
      </c>
      <c r="T107" s="234">
        <v>40.75</v>
      </c>
      <c r="U107" s="234">
        <v>44.58</v>
      </c>
      <c r="V107" s="234">
        <v>6.55</v>
      </c>
      <c r="W107" s="234">
        <v>47.86</v>
      </c>
      <c r="X107" s="234">
        <v>44.2</v>
      </c>
      <c r="Y107" s="234">
        <v>19.260000000000002</v>
      </c>
      <c r="Z107" s="234">
        <v>23.8</v>
      </c>
      <c r="AA107" s="234">
        <v>12.1</v>
      </c>
      <c r="AB107" s="234">
        <v>92.65</v>
      </c>
      <c r="AC107" s="234">
        <v>21.19</v>
      </c>
      <c r="AD107" s="234">
        <v>13.48</v>
      </c>
      <c r="AE107" s="234">
        <v>58.43</v>
      </c>
      <c r="AF107" s="234">
        <v>14.63</v>
      </c>
      <c r="AG107" s="234">
        <v>40.9</v>
      </c>
      <c r="AH107" s="234">
        <v>50</v>
      </c>
      <c r="AI107" s="234">
        <v>61.05</v>
      </c>
      <c r="AJ107" s="234">
        <v>118.93</v>
      </c>
      <c r="AK107" s="234">
        <v>51.56</v>
      </c>
      <c r="AL107" s="234">
        <v>53.37</v>
      </c>
      <c r="AM107" s="234">
        <v>39.26</v>
      </c>
      <c r="AN107" s="234">
        <v>24.73</v>
      </c>
      <c r="AO107" s="234">
        <v>27.38</v>
      </c>
      <c r="AP107" s="234">
        <v>20.78</v>
      </c>
      <c r="AQ107" s="234">
        <v>12.25</v>
      </c>
      <c r="AR107" s="234">
        <v>35.68</v>
      </c>
      <c r="AS107" s="234">
        <v>13.47</v>
      </c>
      <c r="AT107" s="234">
        <v>49.64</v>
      </c>
      <c r="AU107" s="234">
        <v>3.55</v>
      </c>
      <c r="AV107" s="234">
        <v>42.94</v>
      </c>
      <c r="AW107" s="234">
        <v>49.71</v>
      </c>
      <c r="AX107" s="234">
        <v>35.18</v>
      </c>
      <c r="AY107" s="234">
        <v>24.55</v>
      </c>
      <c r="AZ107" s="234">
        <v>36.72</v>
      </c>
      <c r="BA107" s="234">
        <v>26.96</v>
      </c>
      <c r="BB107" s="234">
        <v>40.76</v>
      </c>
      <c r="BC107" s="234">
        <v>106.74</v>
      </c>
      <c r="BD107" s="234">
        <v>43.01</v>
      </c>
      <c r="BE107" s="234">
        <v>118.03</v>
      </c>
      <c r="BF107" s="234">
        <v>47.28</v>
      </c>
      <c r="BG107" s="234">
        <v>21.08</v>
      </c>
      <c r="BH107">
        <v>46.56</v>
      </c>
      <c r="BI107">
        <v>42.26</v>
      </c>
      <c r="BJ107" s="234">
        <v>32.43</v>
      </c>
      <c r="BK107" s="234">
        <v>13.95</v>
      </c>
      <c r="BL107" s="234">
        <v>159.28</v>
      </c>
      <c r="BM107" s="234">
        <v>141.31</v>
      </c>
      <c r="BN107" s="234">
        <v>30.74</v>
      </c>
      <c r="BO107" s="234">
        <v>15.98</v>
      </c>
      <c r="BP107" s="234">
        <v>31.33</v>
      </c>
      <c r="BQ107">
        <v>35.81</v>
      </c>
      <c r="BR107" s="234">
        <v>57.71</v>
      </c>
      <c r="BS107" s="234">
        <v>32.24</v>
      </c>
      <c r="BT107" s="234">
        <v>28.1</v>
      </c>
      <c r="BU107" s="234">
        <v>12.81</v>
      </c>
      <c r="BV107" s="234">
        <v>83.55</v>
      </c>
      <c r="BW107" s="234">
        <v>66.819999999999993</v>
      </c>
      <c r="BX107" s="234">
        <v>119.3</v>
      </c>
      <c r="BY107" s="234">
        <v>39.729999999999997</v>
      </c>
      <c r="BZ107" s="234">
        <v>11.66</v>
      </c>
      <c r="CA107" s="234">
        <v>199.24</v>
      </c>
      <c r="CB107" s="234">
        <v>7.78</v>
      </c>
      <c r="CC107" s="234">
        <v>26.95</v>
      </c>
      <c r="CD107" s="234">
        <v>44</v>
      </c>
      <c r="CE107" s="234">
        <v>29.9</v>
      </c>
      <c r="CF107" s="234">
        <v>43.55</v>
      </c>
      <c r="CG107" s="234">
        <v>35.700000000000003</v>
      </c>
      <c r="CH107" s="234">
        <v>15.05</v>
      </c>
      <c r="CI107" s="234">
        <v>40.28</v>
      </c>
      <c r="CJ107" s="234">
        <v>23.83</v>
      </c>
      <c r="CK107" s="234">
        <v>41.35</v>
      </c>
      <c r="CL107" s="234">
        <v>50.12</v>
      </c>
      <c r="CM107" s="234">
        <v>46.44</v>
      </c>
      <c r="CN107" s="234">
        <v>24.33</v>
      </c>
      <c r="CO107" s="234">
        <v>8.5500000000000007</v>
      </c>
      <c r="CP107" s="234">
        <v>19.61</v>
      </c>
      <c r="CQ107" s="234">
        <v>20.73</v>
      </c>
      <c r="CR107" s="234">
        <v>21.6</v>
      </c>
      <c r="CS107" s="234">
        <v>14.38</v>
      </c>
      <c r="CT107" s="234">
        <v>106.83</v>
      </c>
      <c r="CU107" s="234">
        <v>81.27</v>
      </c>
      <c r="CV107" s="234">
        <v>37.03</v>
      </c>
      <c r="CW107" s="234">
        <v>80.349999999999994</v>
      </c>
      <c r="CX107" s="234">
        <v>10.3</v>
      </c>
      <c r="CY107" s="234">
        <v>140.11000000000001</v>
      </c>
      <c r="CZ107" s="234">
        <v>25.31</v>
      </c>
      <c r="DA107" s="234">
        <v>14.88</v>
      </c>
      <c r="DB107" s="234">
        <v>42.44</v>
      </c>
      <c r="DC107" s="234">
        <v>11.39</v>
      </c>
      <c r="DD107" s="234">
        <v>29.49</v>
      </c>
      <c r="DE107" s="234">
        <v>26.95</v>
      </c>
      <c r="DF107" s="234">
        <v>43.19</v>
      </c>
      <c r="DG107" s="234">
        <v>37.479999999999997</v>
      </c>
      <c r="DH107" s="234">
        <v>147.6</v>
      </c>
      <c r="DI107" s="234">
        <v>31.15</v>
      </c>
      <c r="DJ107" s="234">
        <v>24.87</v>
      </c>
      <c r="DK107" s="234">
        <v>27.28</v>
      </c>
      <c r="DL107" s="234">
        <v>51.25</v>
      </c>
      <c r="DM107" s="234">
        <v>52.11</v>
      </c>
      <c r="DN107" s="234">
        <v>14.83</v>
      </c>
      <c r="DO107" s="234">
        <v>30.07</v>
      </c>
      <c r="DP107" s="234">
        <v>30.39</v>
      </c>
      <c r="DQ107" s="234">
        <v>20.37</v>
      </c>
      <c r="DR107" s="234">
        <v>17.420000000000002</v>
      </c>
      <c r="DS107" s="234">
        <v>20.32</v>
      </c>
      <c r="DT107" s="234">
        <v>25.43</v>
      </c>
      <c r="DU107" s="234">
        <v>165.3</v>
      </c>
      <c r="DV107" s="234">
        <v>7.53</v>
      </c>
      <c r="DW107" s="234">
        <v>23.8</v>
      </c>
      <c r="DX107" s="234">
        <v>19.21</v>
      </c>
      <c r="DY107" s="234">
        <v>7.77</v>
      </c>
      <c r="DZ107" s="234">
        <v>37.31</v>
      </c>
      <c r="EA107" s="234">
        <v>62.33</v>
      </c>
      <c r="EB107" s="234">
        <v>32.06</v>
      </c>
      <c r="EC107" s="234">
        <v>29.27</v>
      </c>
      <c r="ED107" s="234">
        <v>13.99</v>
      </c>
      <c r="EE107" s="234">
        <v>24.56</v>
      </c>
      <c r="EF107" s="234">
        <v>31.8</v>
      </c>
      <c r="EG107" s="234">
        <v>38.1</v>
      </c>
      <c r="EH107" s="234">
        <v>19.559999999999999</v>
      </c>
      <c r="EI107" s="234">
        <v>36.21</v>
      </c>
      <c r="EJ107" s="234">
        <v>54.69</v>
      </c>
      <c r="EK107" s="234">
        <v>5.18</v>
      </c>
      <c r="EL107" s="234">
        <v>47.92</v>
      </c>
      <c r="EM107" s="234">
        <v>65.16</v>
      </c>
      <c r="EN107" s="234">
        <v>7.34</v>
      </c>
      <c r="EO107" s="234">
        <v>99.58</v>
      </c>
      <c r="EP107" s="234">
        <v>22.16</v>
      </c>
      <c r="EQ107" s="234">
        <v>31.26</v>
      </c>
      <c r="ER107" s="234">
        <v>5.3</v>
      </c>
      <c r="ES107" s="234">
        <v>74.83</v>
      </c>
      <c r="ET107" s="234">
        <v>128.68</v>
      </c>
      <c r="EU107" s="234">
        <v>27.5</v>
      </c>
      <c r="EV107" s="234">
        <v>31.4</v>
      </c>
      <c r="EW107" s="234">
        <v>32.840000000000003</v>
      </c>
      <c r="EX107" s="234">
        <v>27.98</v>
      </c>
      <c r="EY107" s="234">
        <v>51.74</v>
      </c>
      <c r="EZ107" s="234">
        <v>22.83</v>
      </c>
      <c r="FA107">
        <v>47.37</v>
      </c>
      <c r="FB107" s="234">
        <v>35.36</v>
      </c>
      <c r="FC107" s="234">
        <v>49.83</v>
      </c>
      <c r="FD107" s="234">
        <v>26.6</v>
      </c>
      <c r="FE107" s="234">
        <v>20.74</v>
      </c>
      <c r="FF107" s="234">
        <v>25.72</v>
      </c>
      <c r="FG107" s="234">
        <v>10.43</v>
      </c>
      <c r="FH107" s="234">
        <v>9.9700000000000006</v>
      </c>
      <c r="FI107" s="234">
        <v>12.81</v>
      </c>
      <c r="FJ107" s="234">
        <v>38.61</v>
      </c>
      <c r="FK107" s="234">
        <v>35</v>
      </c>
      <c r="FL107" s="234">
        <v>62.01</v>
      </c>
      <c r="FM107" s="234">
        <v>18.88</v>
      </c>
      <c r="FN107" s="234">
        <v>19.68</v>
      </c>
      <c r="FO107" s="234">
        <v>110.37</v>
      </c>
      <c r="FP107" s="234">
        <v>40.21</v>
      </c>
      <c r="FQ107" s="234">
        <v>17.21</v>
      </c>
      <c r="FR107" s="234">
        <v>18.149999999999999</v>
      </c>
      <c r="FS107" s="234">
        <v>18.93</v>
      </c>
      <c r="FT107" s="234">
        <v>13.45</v>
      </c>
      <c r="FU107" s="234">
        <v>45.74</v>
      </c>
      <c r="FV107" s="234">
        <v>28.61</v>
      </c>
      <c r="FW107" s="234">
        <v>46.02</v>
      </c>
      <c r="FX107" s="234">
        <v>22.77</v>
      </c>
      <c r="FY107" s="234">
        <v>56.93</v>
      </c>
      <c r="FZ107" s="234">
        <v>27.84</v>
      </c>
      <c r="GA107" s="234">
        <v>12.28</v>
      </c>
      <c r="GB107" s="234">
        <v>14.2</v>
      </c>
      <c r="GC107" s="234">
        <v>106.2</v>
      </c>
      <c r="GD107" s="234">
        <v>25.51</v>
      </c>
      <c r="GE107">
        <v>28.75</v>
      </c>
      <c r="GF107" s="234">
        <v>77</v>
      </c>
      <c r="GG107" s="234">
        <v>194.43</v>
      </c>
      <c r="GH107" s="234">
        <v>86.63</v>
      </c>
      <c r="GI107" s="234">
        <v>14.14</v>
      </c>
      <c r="GJ107" s="234">
        <v>61.23</v>
      </c>
      <c r="GK107" s="234">
        <v>37.14</v>
      </c>
      <c r="GL107" s="234">
        <v>13.94</v>
      </c>
      <c r="GM107" s="234">
        <v>36.17</v>
      </c>
      <c r="GN107" s="234">
        <v>24.65</v>
      </c>
      <c r="GO107" s="234">
        <v>9.73</v>
      </c>
      <c r="GP107" s="234">
        <v>16.14</v>
      </c>
      <c r="GQ107" s="234">
        <v>34.700000000000003</v>
      </c>
      <c r="GR107" s="234">
        <v>77.34</v>
      </c>
      <c r="GS107" s="234">
        <v>37.14</v>
      </c>
      <c r="GT107" s="234">
        <v>26.76</v>
      </c>
      <c r="GU107" s="234">
        <v>14.69</v>
      </c>
      <c r="GV107" s="234">
        <v>24.45</v>
      </c>
      <c r="GW107" s="234">
        <v>16.7</v>
      </c>
      <c r="GX107" s="234">
        <v>41.67</v>
      </c>
      <c r="GY107" s="234">
        <v>42.13</v>
      </c>
      <c r="GZ107" s="234">
        <v>76.7</v>
      </c>
      <c r="HA107" s="234">
        <v>16.55</v>
      </c>
      <c r="HB107" s="234">
        <v>12.9</v>
      </c>
      <c r="HC107" s="234">
        <v>137.26</v>
      </c>
      <c r="HD107" s="234">
        <v>8.23</v>
      </c>
      <c r="HE107" s="234">
        <v>27.08</v>
      </c>
      <c r="HF107" s="234">
        <v>12.74</v>
      </c>
      <c r="HG107" s="234">
        <v>12.86</v>
      </c>
      <c r="HH107" s="234">
        <v>41.21</v>
      </c>
      <c r="HI107" s="234">
        <v>165.46</v>
      </c>
      <c r="HJ107" s="234">
        <v>133.1</v>
      </c>
      <c r="HK107" s="234">
        <v>22.31</v>
      </c>
      <c r="HL107" s="234">
        <v>20.75</v>
      </c>
      <c r="HM107" s="234">
        <v>106.61</v>
      </c>
      <c r="HN107" s="234">
        <v>13.43</v>
      </c>
      <c r="HO107" s="234">
        <v>44.47</v>
      </c>
      <c r="HP107" s="234">
        <v>50.2</v>
      </c>
      <c r="HQ107" s="234">
        <v>33.04</v>
      </c>
      <c r="HR107" s="234">
        <v>13.22</v>
      </c>
      <c r="HS107" s="234">
        <v>11.32</v>
      </c>
      <c r="HT107" s="234">
        <v>88.12</v>
      </c>
      <c r="HU107" s="234">
        <v>47.31</v>
      </c>
      <c r="HV107" s="234">
        <v>101.02</v>
      </c>
      <c r="HW107" s="234">
        <v>26.25</v>
      </c>
      <c r="HX107" s="234">
        <v>42.83</v>
      </c>
      <c r="HY107" s="234">
        <v>101.07</v>
      </c>
      <c r="HZ107" s="234">
        <v>106.38</v>
      </c>
      <c r="IA107" s="234">
        <v>44.41</v>
      </c>
      <c r="IB107" s="234">
        <v>45.74</v>
      </c>
      <c r="IC107" s="234">
        <v>33.630000000000003</v>
      </c>
      <c r="ID107" s="234">
        <v>18.63</v>
      </c>
      <c r="IE107" s="234">
        <v>15.65</v>
      </c>
      <c r="IF107" s="234">
        <v>10.67</v>
      </c>
      <c r="IG107" s="234">
        <v>28.5</v>
      </c>
      <c r="IH107" s="234">
        <v>37.14</v>
      </c>
      <c r="II107" s="234">
        <v>43.44</v>
      </c>
      <c r="IJ107" s="234">
        <v>33.200000000000003</v>
      </c>
      <c r="IK107" s="234">
        <v>51.36</v>
      </c>
      <c r="IL107" s="234">
        <v>29.35</v>
      </c>
      <c r="IM107" s="234">
        <v>15.96</v>
      </c>
      <c r="IN107" s="234">
        <v>52.93</v>
      </c>
      <c r="IO107" s="234">
        <v>14.2</v>
      </c>
      <c r="IP107" s="234">
        <v>49.97</v>
      </c>
      <c r="IQ107" s="234">
        <v>35.909999999999997</v>
      </c>
      <c r="IR107" s="234">
        <v>9.0500000000000007</v>
      </c>
      <c r="IS107" s="234">
        <v>31.91</v>
      </c>
      <c r="IT107" s="234">
        <v>15.88</v>
      </c>
      <c r="IU107" s="234">
        <v>16.670000000000002</v>
      </c>
      <c r="IV107" s="234">
        <v>14.13</v>
      </c>
      <c r="IW107" s="234">
        <v>17.23</v>
      </c>
      <c r="IX107" s="234">
        <v>143.08000000000001</v>
      </c>
      <c r="IY107" s="234">
        <v>36.729999999999997</v>
      </c>
      <c r="IZ107" s="234">
        <v>36.28</v>
      </c>
      <c r="JA107" s="234">
        <v>30.16</v>
      </c>
      <c r="JB107" s="234">
        <v>36.21</v>
      </c>
      <c r="JC107" s="234">
        <v>49.14</v>
      </c>
      <c r="JD107" s="234">
        <v>66.150000000000006</v>
      </c>
      <c r="JE107" s="234">
        <v>21.2</v>
      </c>
      <c r="JF107" s="234">
        <v>24.25</v>
      </c>
      <c r="JG107" s="234">
        <v>21.42</v>
      </c>
      <c r="JH107" s="234">
        <v>45.32</v>
      </c>
      <c r="JI107" s="234">
        <v>15.98</v>
      </c>
      <c r="JJ107" s="234">
        <v>28</v>
      </c>
      <c r="JK107" s="234">
        <v>70.05</v>
      </c>
      <c r="JL107" s="234">
        <v>32.340000000000003</v>
      </c>
      <c r="JM107" s="234">
        <v>12.94</v>
      </c>
      <c r="JN107">
        <v>15.07</v>
      </c>
      <c r="JO107" s="234">
        <v>39.53</v>
      </c>
      <c r="JP107" s="234">
        <v>134.75</v>
      </c>
      <c r="JQ107" s="234">
        <v>26.87</v>
      </c>
      <c r="JR107" s="234">
        <v>97.62</v>
      </c>
      <c r="JS107" s="234">
        <v>24.47</v>
      </c>
      <c r="JT107" s="234">
        <v>10.26</v>
      </c>
      <c r="JU107" s="234">
        <v>43.53</v>
      </c>
      <c r="JV107" s="234">
        <v>31.12</v>
      </c>
      <c r="JW107" s="234">
        <v>84.92</v>
      </c>
      <c r="JX107" s="234">
        <v>39.35</v>
      </c>
      <c r="JY107" s="234">
        <v>18.98</v>
      </c>
      <c r="JZ107" s="234">
        <v>10.65</v>
      </c>
      <c r="KA107" s="234">
        <v>24.19</v>
      </c>
      <c r="KB107" s="234">
        <v>29.86</v>
      </c>
      <c r="KC107" s="234">
        <v>14.3</v>
      </c>
      <c r="KD107" s="234">
        <v>18.59</v>
      </c>
      <c r="KE107" s="234">
        <v>40.85</v>
      </c>
      <c r="KF107" s="234">
        <v>77.2</v>
      </c>
      <c r="KG107" s="234">
        <v>136.59</v>
      </c>
      <c r="KH107" s="234">
        <v>55.41</v>
      </c>
      <c r="KI107" s="234">
        <v>39.14</v>
      </c>
      <c r="KJ107">
        <v>17.96</v>
      </c>
      <c r="KK107" s="234">
        <v>27</v>
      </c>
      <c r="KL107" s="234">
        <v>34.78</v>
      </c>
      <c r="KM107" s="234">
        <v>74.819999999999993</v>
      </c>
      <c r="KN107" s="234">
        <v>85.61</v>
      </c>
      <c r="KO107" s="234">
        <v>15.79</v>
      </c>
      <c r="KP107" s="234">
        <v>9.93</v>
      </c>
      <c r="KQ107" s="234">
        <v>29.59</v>
      </c>
      <c r="KR107" s="234">
        <v>25.32</v>
      </c>
      <c r="KS107" s="234">
        <v>30.11</v>
      </c>
      <c r="KT107" s="234">
        <v>60.36</v>
      </c>
      <c r="KU107" s="234">
        <v>35.14</v>
      </c>
      <c r="KV107" s="234">
        <v>100.84</v>
      </c>
      <c r="KW107" s="234">
        <v>29.82</v>
      </c>
      <c r="KX107" s="234">
        <v>63.47</v>
      </c>
      <c r="KY107" s="234">
        <v>85.15</v>
      </c>
      <c r="KZ107" s="234">
        <v>81.36</v>
      </c>
    </row>
    <row r="108" spans="1:312">
      <c r="A108" s="234">
        <v>2022</v>
      </c>
      <c r="B108" s="234">
        <v>9</v>
      </c>
      <c r="C108" s="234">
        <v>333.33</v>
      </c>
      <c r="D108" s="234">
        <v>155.72999999999999</v>
      </c>
      <c r="E108" s="234">
        <v>171.96</v>
      </c>
      <c r="F108" s="234">
        <v>187.53</v>
      </c>
      <c r="G108">
        <v>206.72</v>
      </c>
      <c r="H108" s="234">
        <v>166.68</v>
      </c>
      <c r="I108" s="234">
        <v>308.39</v>
      </c>
      <c r="J108" s="234">
        <v>99.09</v>
      </c>
      <c r="K108" s="234">
        <v>315.45</v>
      </c>
      <c r="L108" s="234">
        <v>194.68</v>
      </c>
      <c r="M108" s="234">
        <v>183.08</v>
      </c>
      <c r="N108" s="234">
        <v>202.39</v>
      </c>
      <c r="O108" s="234">
        <v>189.11</v>
      </c>
      <c r="P108" s="234">
        <v>230.85</v>
      </c>
      <c r="Q108" s="234">
        <v>273.44</v>
      </c>
      <c r="R108" s="234">
        <v>134.44999999999999</v>
      </c>
      <c r="S108" s="234">
        <v>267.18</v>
      </c>
      <c r="T108" s="234">
        <v>182.25</v>
      </c>
      <c r="U108" s="234">
        <v>226.44</v>
      </c>
      <c r="V108" s="234">
        <v>112</v>
      </c>
      <c r="W108" s="234">
        <v>215.63</v>
      </c>
      <c r="X108" s="234">
        <v>194.27</v>
      </c>
      <c r="Y108" s="234">
        <v>176.48</v>
      </c>
      <c r="Z108" s="234">
        <v>155.34</v>
      </c>
      <c r="AA108" s="234">
        <v>122.85</v>
      </c>
      <c r="AB108" s="234">
        <v>275.18</v>
      </c>
      <c r="AC108" s="234">
        <v>180.23</v>
      </c>
      <c r="AD108" s="234">
        <v>122.43</v>
      </c>
      <c r="AE108" s="234">
        <v>208.11</v>
      </c>
      <c r="AF108" s="234">
        <v>172.15</v>
      </c>
      <c r="AG108" s="234">
        <v>196.65</v>
      </c>
      <c r="AH108" s="234">
        <v>225.33</v>
      </c>
      <c r="AI108" s="234">
        <v>233.31</v>
      </c>
      <c r="AJ108" s="234">
        <v>279.54000000000002</v>
      </c>
      <c r="AK108" s="234">
        <v>191.66</v>
      </c>
      <c r="AL108" s="234">
        <v>231.85</v>
      </c>
      <c r="AM108" s="234">
        <v>205.2</v>
      </c>
      <c r="AN108" s="234">
        <v>191.31</v>
      </c>
      <c r="AO108" s="234">
        <v>190.71</v>
      </c>
      <c r="AP108" s="234">
        <v>171.34</v>
      </c>
      <c r="AQ108" s="234">
        <v>127.59</v>
      </c>
      <c r="AR108" s="234">
        <v>197.94</v>
      </c>
      <c r="AS108" s="234">
        <v>119.64</v>
      </c>
      <c r="AT108" s="234">
        <v>193.86</v>
      </c>
      <c r="AU108" s="234">
        <v>67.73</v>
      </c>
      <c r="AV108" s="234">
        <v>209.71</v>
      </c>
      <c r="AW108" s="234">
        <v>211.15</v>
      </c>
      <c r="AX108" s="234">
        <v>218.14</v>
      </c>
      <c r="AY108" s="234">
        <v>182.08</v>
      </c>
      <c r="AZ108" s="234">
        <v>184.68</v>
      </c>
      <c r="BA108" s="234">
        <v>184.77</v>
      </c>
      <c r="BB108" s="234">
        <v>185.97</v>
      </c>
      <c r="BC108" s="234">
        <v>282.57</v>
      </c>
      <c r="BD108" s="234">
        <v>178.41</v>
      </c>
      <c r="BE108" s="234">
        <v>284.33</v>
      </c>
      <c r="BF108" s="234">
        <v>207.58</v>
      </c>
      <c r="BG108" s="234">
        <v>185.87</v>
      </c>
      <c r="BH108">
        <v>209.22</v>
      </c>
      <c r="BI108">
        <v>181.55</v>
      </c>
      <c r="BJ108" s="234">
        <v>163.69999999999999</v>
      </c>
      <c r="BK108" s="234">
        <v>174.36</v>
      </c>
      <c r="BL108" s="234">
        <v>295.74</v>
      </c>
      <c r="BM108" s="234">
        <v>327.32</v>
      </c>
      <c r="BN108" s="234">
        <v>197.19</v>
      </c>
      <c r="BO108" s="234">
        <v>119.47</v>
      </c>
      <c r="BP108" s="234">
        <v>156.94999999999999</v>
      </c>
      <c r="BQ108">
        <v>178.66</v>
      </c>
      <c r="BR108" s="234">
        <v>215.89</v>
      </c>
      <c r="BS108" s="234">
        <v>180.51</v>
      </c>
      <c r="BT108" s="234">
        <v>184.8</v>
      </c>
      <c r="BU108" s="234">
        <v>122.07</v>
      </c>
      <c r="BV108" s="234">
        <v>266.36</v>
      </c>
      <c r="BW108" s="234">
        <v>259.81</v>
      </c>
      <c r="BX108" s="234">
        <v>299.63</v>
      </c>
      <c r="BY108" s="234">
        <v>205.47</v>
      </c>
      <c r="BZ108" s="234">
        <v>114.01</v>
      </c>
      <c r="CA108" s="234">
        <v>319.79000000000002</v>
      </c>
      <c r="CB108" s="234">
        <v>155.27000000000001</v>
      </c>
      <c r="CC108" s="234">
        <v>138.97</v>
      </c>
      <c r="CD108" s="234">
        <v>188.1</v>
      </c>
      <c r="CE108" s="234">
        <v>157.93</v>
      </c>
      <c r="CF108" s="234">
        <v>217</v>
      </c>
      <c r="CG108" s="234">
        <v>176.1</v>
      </c>
      <c r="CH108" s="234">
        <v>178.54</v>
      </c>
      <c r="CI108" s="234">
        <v>209.39</v>
      </c>
      <c r="CJ108" s="234">
        <v>181.05</v>
      </c>
      <c r="CK108" s="234">
        <v>186.45</v>
      </c>
      <c r="CL108" s="234">
        <v>210.36</v>
      </c>
      <c r="CM108" s="234">
        <v>204.81</v>
      </c>
      <c r="CN108" s="234">
        <v>154.88999999999999</v>
      </c>
      <c r="CO108" s="234">
        <v>101.97</v>
      </c>
      <c r="CP108" s="234">
        <v>174.5</v>
      </c>
      <c r="CQ108" s="234">
        <v>144.44999999999999</v>
      </c>
      <c r="CR108" s="234">
        <v>146.35</v>
      </c>
      <c r="CS108" s="234">
        <v>165.44</v>
      </c>
      <c r="CT108" s="234">
        <v>295.14999999999998</v>
      </c>
      <c r="CU108" s="234">
        <v>256.88</v>
      </c>
      <c r="CV108" s="234">
        <v>184.51</v>
      </c>
      <c r="CW108" s="234">
        <v>273.86</v>
      </c>
      <c r="CX108" s="234">
        <v>131.91</v>
      </c>
      <c r="CY108" s="234">
        <v>335.5</v>
      </c>
      <c r="CZ108" s="234">
        <v>150.24</v>
      </c>
      <c r="DA108" s="234">
        <v>135.63999999999999</v>
      </c>
      <c r="DB108" s="234">
        <v>201.05</v>
      </c>
      <c r="DC108" s="234">
        <v>120.04</v>
      </c>
      <c r="DD108" s="234">
        <v>165.69</v>
      </c>
      <c r="DE108" s="234">
        <v>184.13</v>
      </c>
      <c r="DF108" s="234">
        <v>187.47</v>
      </c>
      <c r="DG108" s="234">
        <v>179.54</v>
      </c>
      <c r="DH108" s="234">
        <v>331.8</v>
      </c>
      <c r="DI108" s="234">
        <v>194.82</v>
      </c>
      <c r="DJ108" s="234">
        <v>152.5</v>
      </c>
      <c r="DK108" s="234">
        <v>202.84</v>
      </c>
      <c r="DL108" s="234">
        <v>215.83</v>
      </c>
      <c r="DM108" s="234">
        <v>225.28</v>
      </c>
      <c r="DN108" s="234">
        <v>130.97999999999999</v>
      </c>
      <c r="DO108" s="234">
        <v>182.39</v>
      </c>
      <c r="DP108" s="234">
        <v>177.25</v>
      </c>
      <c r="DQ108" s="234">
        <v>131.13</v>
      </c>
      <c r="DR108" s="234">
        <v>106.55</v>
      </c>
      <c r="DS108" s="234">
        <v>165.61</v>
      </c>
      <c r="DT108" s="234">
        <v>140.07</v>
      </c>
      <c r="DU108" s="234">
        <v>318.14</v>
      </c>
      <c r="DV108" s="234">
        <v>111.48</v>
      </c>
      <c r="DW108" s="234">
        <v>173.98</v>
      </c>
      <c r="DX108" s="234">
        <v>143.27000000000001</v>
      </c>
      <c r="DY108" s="234">
        <v>101.99</v>
      </c>
      <c r="DZ108" s="234">
        <v>187.5</v>
      </c>
      <c r="EA108" s="234">
        <v>231.78</v>
      </c>
      <c r="EB108" s="234">
        <v>157.75</v>
      </c>
      <c r="EC108" s="234">
        <v>192.13</v>
      </c>
      <c r="ED108" s="234">
        <v>172.45</v>
      </c>
      <c r="EE108" s="234">
        <v>141.93</v>
      </c>
      <c r="EF108" s="234">
        <v>161.69999999999999</v>
      </c>
      <c r="EG108" s="234">
        <v>196.19</v>
      </c>
      <c r="EH108" s="234">
        <v>166.5</v>
      </c>
      <c r="EI108" s="234">
        <v>183.12</v>
      </c>
      <c r="EJ108" s="234">
        <v>231.7</v>
      </c>
      <c r="EK108" s="234">
        <v>98.65</v>
      </c>
      <c r="EL108" s="234">
        <v>216.03</v>
      </c>
      <c r="EM108" s="234">
        <v>243.56</v>
      </c>
      <c r="EN108" s="234">
        <v>110.7</v>
      </c>
      <c r="EO108" s="234">
        <v>271.70999999999998</v>
      </c>
      <c r="EP108" s="234">
        <v>122.88</v>
      </c>
      <c r="EQ108" s="234">
        <v>186.91</v>
      </c>
      <c r="ER108" s="234">
        <v>94.85</v>
      </c>
      <c r="ES108" s="234">
        <v>247.28</v>
      </c>
      <c r="ET108" s="234">
        <v>302.86</v>
      </c>
      <c r="EU108" s="234">
        <v>154.57</v>
      </c>
      <c r="EV108" s="234">
        <v>172.62</v>
      </c>
      <c r="EW108" s="234">
        <v>156.06</v>
      </c>
      <c r="EX108" s="234">
        <v>176.54</v>
      </c>
      <c r="EY108" s="234">
        <v>220.35</v>
      </c>
      <c r="EZ108" s="234">
        <v>165.68</v>
      </c>
      <c r="FA108">
        <v>201.91</v>
      </c>
      <c r="FB108" s="234">
        <v>160.6</v>
      </c>
      <c r="FC108" s="234">
        <v>206.33</v>
      </c>
      <c r="FD108" s="234">
        <v>202.22</v>
      </c>
      <c r="FE108" s="234">
        <v>131.80000000000001</v>
      </c>
      <c r="FF108" s="234">
        <v>143.13999999999999</v>
      </c>
      <c r="FG108" s="234">
        <v>138</v>
      </c>
      <c r="FH108" s="234">
        <v>122.45</v>
      </c>
      <c r="FI108" s="234">
        <v>168.48</v>
      </c>
      <c r="FJ108" s="234">
        <v>196.51</v>
      </c>
      <c r="FK108" s="234">
        <v>198.61</v>
      </c>
      <c r="FL108" s="234">
        <v>234.64</v>
      </c>
      <c r="FM108" s="234">
        <v>169.28</v>
      </c>
      <c r="FN108" s="234">
        <v>199.6</v>
      </c>
      <c r="FO108" s="234">
        <v>288.91000000000003</v>
      </c>
      <c r="FP108" s="234">
        <v>181.82</v>
      </c>
      <c r="FQ108" s="234">
        <v>175.69</v>
      </c>
      <c r="FR108" s="234">
        <v>178.06</v>
      </c>
      <c r="FS108" s="234">
        <v>167.29</v>
      </c>
      <c r="FT108" s="234">
        <v>156.96</v>
      </c>
      <c r="FU108" s="234">
        <v>209.66</v>
      </c>
      <c r="FV108" s="234">
        <v>148.78</v>
      </c>
      <c r="FW108" s="234">
        <v>222.17</v>
      </c>
      <c r="FX108" s="234">
        <v>164.2</v>
      </c>
      <c r="FY108" s="234">
        <v>227.35</v>
      </c>
      <c r="FZ108" s="234">
        <v>166.6</v>
      </c>
      <c r="GA108" s="234">
        <v>143.41</v>
      </c>
      <c r="GB108" s="234">
        <v>144.71</v>
      </c>
      <c r="GC108" s="234">
        <v>305.74</v>
      </c>
      <c r="GD108" s="234">
        <v>142.19999999999999</v>
      </c>
      <c r="GE108">
        <v>160.69999999999999</v>
      </c>
      <c r="GF108" s="234">
        <v>246.3</v>
      </c>
      <c r="GG108" s="234">
        <v>318.74</v>
      </c>
      <c r="GH108" s="234">
        <v>253.43</v>
      </c>
      <c r="GI108" s="234">
        <v>133</v>
      </c>
      <c r="GJ108" s="234">
        <v>232.55</v>
      </c>
      <c r="GK108" s="234">
        <v>204.52</v>
      </c>
      <c r="GL108" s="234">
        <v>168.32</v>
      </c>
      <c r="GM108" s="234">
        <v>208.44</v>
      </c>
      <c r="GN108" s="234">
        <v>194.12</v>
      </c>
      <c r="GO108" s="234">
        <v>86.45</v>
      </c>
      <c r="GP108" s="234">
        <v>133.68</v>
      </c>
      <c r="GQ108" s="234">
        <v>165.13</v>
      </c>
      <c r="GR108" s="234">
        <v>243.46</v>
      </c>
      <c r="GS108" s="234">
        <v>200.19</v>
      </c>
      <c r="GT108" s="234">
        <v>154.80000000000001</v>
      </c>
      <c r="GU108" s="234">
        <v>116.6</v>
      </c>
      <c r="GV108" s="234">
        <v>181.87</v>
      </c>
      <c r="GW108" s="234">
        <v>105.71</v>
      </c>
      <c r="GX108" s="234">
        <v>181.87</v>
      </c>
      <c r="GY108" s="234">
        <v>208.01</v>
      </c>
      <c r="GZ108" s="234">
        <v>253.87</v>
      </c>
      <c r="HA108" s="234">
        <v>175.57</v>
      </c>
      <c r="HB108" s="234">
        <v>163.16999999999999</v>
      </c>
      <c r="HC108" s="234">
        <v>304.05</v>
      </c>
      <c r="HD108" s="234">
        <v>111.87</v>
      </c>
      <c r="HE108" s="234">
        <v>140</v>
      </c>
      <c r="HF108" s="234">
        <v>166.4</v>
      </c>
      <c r="HG108" s="234">
        <v>160.78</v>
      </c>
      <c r="HH108" s="234">
        <v>203.44</v>
      </c>
      <c r="HI108" s="234">
        <v>306.01</v>
      </c>
      <c r="HJ108" s="234">
        <v>295.89999999999998</v>
      </c>
      <c r="HK108" s="234">
        <v>178.81</v>
      </c>
      <c r="HL108" s="234">
        <v>128.63</v>
      </c>
      <c r="HM108" s="234">
        <v>276.45</v>
      </c>
      <c r="HN108" s="234">
        <v>163.84</v>
      </c>
      <c r="HO108" s="234">
        <v>212.13</v>
      </c>
      <c r="HP108" s="234">
        <v>200.18</v>
      </c>
      <c r="HQ108" s="234">
        <v>194.7</v>
      </c>
      <c r="HR108" s="234">
        <v>128.76</v>
      </c>
      <c r="HS108" s="234">
        <v>115.62</v>
      </c>
      <c r="HT108" s="234">
        <v>273.5</v>
      </c>
      <c r="HU108" s="234">
        <v>205.59</v>
      </c>
      <c r="HV108" s="234">
        <v>271.91000000000003</v>
      </c>
      <c r="HW108" s="234">
        <v>147.19999999999999</v>
      </c>
      <c r="HX108" s="234">
        <v>178.72</v>
      </c>
      <c r="HY108" s="234">
        <v>283.44</v>
      </c>
      <c r="HZ108" s="234">
        <v>286.27999999999997</v>
      </c>
      <c r="IA108" s="234">
        <v>211.85</v>
      </c>
      <c r="IB108" s="234">
        <v>209.53</v>
      </c>
      <c r="IC108" s="234">
        <v>190.15</v>
      </c>
      <c r="ID108" s="234">
        <v>171.97</v>
      </c>
      <c r="IE108" s="234">
        <v>174.08</v>
      </c>
      <c r="IF108" s="234">
        <v>110.39</v>
      </c>
      <c r="IG108" s="234">
        <v>143.41</v>
      </c>
      <c r="IH108" s="234">
        <v>174.25</v>
      </c>
      <c r="II108" s="234">
        <v>186.38</v>
      </c>
      <c r="IJ108" s="234">
        <v>210.75</v>
      </c>
      <c r="IK108" s="234">
        <v>221.59</v>
      </c>
      <c r="IL108" s="234">
        <v>185.5</v>
      </c>
      <c r="IM108" s="234">
        <v>126.79</v>
      </c>
      <c r="IN108" s="234">
        <v>203.64</v>
      </c>
      <c r="IO108" s="234">
        <v>151.52000000000001</v>
      </c>
      <c r="IP108" s="234">
        <v>213.24</v>
      </c>
      <c r="IQ108" s="234">
        <v>192.85</v>
      </c>
      <c r="IR108" s="234">
        <v>88.29</v>
      </c>
      <c r="IS108" s="234">
        <v>165.2</v>
      </c>
      <c r="IT108" s="234">
        <v>169.68</v>
      </c>
      <c r="IU108" s="234">
        <v>182.53</v>
      </c>
      <c r="IV108" s="234">
        <v>175.01</v>
      </c>
      <c r="IW108" s="234">
        <v>181.02</v>
      </c>
      <c r="IX108" s="234">
        <v>311.32</v>
      </c>
      <c r="IY108" s="234">
        <v>207.98</v>
      </c>
      <c r="IZ108" s="234">
        <v>173.85</v>
      </c>
      <c r="JA108" s="234">
        <v>150.6</v>
      </c>
      <c r="JB108" s="234">
        <v>176.87</v>
      </c>
      <c r="JC108" s="234">
        <v>204.31</v>
      </c>
      <c r="JD108" s="234">
        <v>237.69</v>
      </c>
      <c r="JE108" s="234">
        <v>189.68</v>
      </c>
      <c r="JF108" s="234">
        <v>193.93</v>
      </c>
      <c r="JG108" s="234">
        <v>155.88</v>
      </c>
      <c r="JH108" s="234">
        <v>207.17</v>
      </c>
      <c r="JI108" s="234">
        <v>166.18</v>
      </c>
      <c r="JJ108" s="234">
        <v>213.36</v>
      </c>
      <c r="JK108" s="234">
        <v>242.13</v>
      </c>
      <c r="JL108" s="234">
        <v>161.19999999999999</v>
      </c>
      <c r="JM108" s="234">
        <v>114.48</v>
      </c>
      <c r="JN108">
        <v>178.3</v>
      </c>
      <c r="JO108" s="234">
        <v>203.28</v>
      </c>
      <c r="JP108" s="234">
        <v>296</v>
      </c>
      <c r="JQ108" s="234">
        <v>189.4</v>
      </c>
      <c r="JR108" s="234">
        <v>274.3</v>
      </c>
      <c r="JS108" s="234">
        <v>176.17</v>
      </c>
      <c r="JT108" s="234">
        <v>150.61000000000001</v>
      </c>
      <c r="JU108" s="234">
        <v>189.08</v>
      </c>
      <c r="JV108" s="234">
        <v>161.56</v>
      </c>
      <c r="JW108" s="234">
        <v>260.42</v>
      </c>
      <c r="JX108" s="234">
        <v>192.19</v>
      </c>
      <c r="JY108" s="234">
        <v>187.14</v>
      </c>
      <c r="JZ108" s="234">
        <v>135.55000000000001</v>
      </c>
      <c r="KA108" s="234">
        <v>176.13</v>
      </c>
      <c r="KB108" s="234">
        <v>182.64</v>
      </c>
      <c r="KC108" s="234">
        <v>95.73</v>
      </c>
      <c r="KD108" s="234">
        <v>189.52</v>
      </c>
      <c r="KE108" s="234">
        <v>173.31</v>
      </c>
      <c r="KF108" s="234">
        <v>263.25</v>
      </c>
      <c r="KG108" s="234">
        <v>290.29000000000002</v>
      </c>
      <c r="KH108" s="234">
        <v>197.09</v>
      </c>
      <c r="KI108" s="234">
        <v>203.9</v>
      </c>
      <c r="KJ108">
        <v>137.4</v>
      </c>
      <c r="KK108" s="234">
        <v>189.63</v>
      </c>
      <c r="KL108" s="234">
        <v>180.67</v>
      </c>
      <c r="KM108" s="234">
        <v>252.84</v>
      </c>
      <c r="KN108" s="234">
        <v>277.10000000000002</v>
      </c>
      <c r="KO108" s="234">
        <v>131.97999999999999</v>
      </c>
      <c r="KP108" s="234">
        <v>90.62</v>
      </c>
      <c r="KQ108" s="234">
        <v>165.63</v>
      </c>
      <c r="KR108" s="234">
        <v>170.6</v>
      </c>
      <c r="KS108" s="234">
        <v>164.12</v>
      </c>
      <c r="KT108" s="234">
        <v>232.72</v>
      </c>
      <c r="KU108" s="234">
        <v>200.02</v>
      </c>
      <c r="KV108" s="234">
        <v>267.95999999999998</v>
      </c>
      <c r="KW108" s="234">
        <v>208.22</v>
      </c>
      <c r="KX108" s="234">
        <v>223.57</v>
      </c>
      <c r="KY108" s="234">
        <v>286.23</v>
      </c>
      <c r="KZ108" s="234">
        <v>287.27</v>
      </c>
    </row>
    <row r="109" spans="1:312">
      <c r="A109" s="234">
        <v>2022</v>
      </c>
      <c r="B109" s="234">
        <v>10</v>
      </c>
      <c r="C109" s="234">
        <v>477.72</v>
      </c>
      <c r="D109" s="234">
        <v>224.61</v>
      </c>
      <c r="E109" s="234">
        <v>220.66</v>
      </c>
      <c r="F109" s="234">
        <v>228.05</v>
      </c>
      <c r="G109">
        <v>248.01</v>
      </c>
      <c r="H109" s="234">
        <v>237.02</v>
      </c>
      <c r="I109" s="234">
        <v>444.29</v>
      </c>
      <c r="J109" s="234">
        <v>145.41</v>
      </c>
      <c r="K109" s="234">
        <v>446.58</v>
      </c>
      <c r="L109" s="234">
        <v>282.54000000000002</v>
      </c>
      <c r="M109" s="234">
        <v>243.19</v>
      </c>
      <c r="N109" s="234">
        <v>281.52999999999997</v>
      </c>
      <c r="O109" s="234">
        <v>260.66000000000003</v>
      </c>
      <c r="P109" s="234">
        <v>332.29</v>
      </c>
      <c r="Q109" s="234">
        <v>400.31</v>
      </c>
      <c r="R109" s="234">
        <v>172.33</v>
      </c>
      <c r="S109" s="234">
        <v>410.17</v>
      </c>
      <c r="T109" s="234">
        <v>225.98</v>
      </c>
      <c r="U109" s="234">
        <v>324.77</v>
      </c>
      <c r="V109" s="234">
        <v>170.92</v>
      </c>
      <c r="W109" s="234">
        <v>301.67</v>
      </c>
      <c r="X109" s="234">
        <v>240.5</v>
      </c>
      <c r="Y109" s="234">
        <v>238.02</v>
      </c>
      <c r="Z109" s="234">
        <v>198.35</v>
      </c>
      <c r="AA109" s="234">
        <v>172.2</v>
      </c>
      <c r="AB109" s="234">
        <v>392.07</v>
      </c>
      <c r="AC109" s="234">
        <v>242.69</v>
      </c>
      <c r="AD109" s="234">
        <v>166.05</v>
      </c>
      <c r="AE109" s="234">
        <v>308.16000000000003</v>
      </c>
      <c r="AF109" s="234">
        <v>228.61</v>
      </c>
      <c r="AG109" s="234">
        <v>265.14</v>
      </c>
      <c r="AH109" s="234">
        <v>337.56</v>
      </c>
      <c r="AI109" s="234">
        <v>321.05</v>
      </c>
      <c r="AJ109" s="234">
        <v>413.28</v>
      </c>
      <c r="AK109" s="234">
        <v>259.83</v>
      </c>
      <c r="AL109" s="234">
        <v>330.77</v>
      </c>
      <c r="AM109" s="234">
        <v>247.45</v>
      </c>
      <c r="AN109" s="234">
        <v>225.95</v>
      </c>
      <c r="AO109" s="234">
        <v>255.32</v>
      </c>
      <c r="AP109" s="234">
        <v>240.55</v>
      </c>
      <c r="AQ109" s="234">
        <v>168.37</v>
      </c>
      <c r="AR109" s="234">
        <v>279.27999999999997</v>
      </c>
      <c r="AS109" s="234">
        <v>168</v>
      </c>
      <c r="AT109" s="234">
        <v>246.36</v>
      </c>
      <c r="AU109" s="234">
        <v>130.03</v>
      </c>
      <c r="AV109" s="234">
        <v>301.18</v>
      </c>
      <c r="AW109" s="234">
        <v>292.26</v>
      </c>
      <c r="AX109" s="234">
        <v>275.97000000000003</v>
      </c>
      <c r="AY109" s="234">
        <v>239.73</v>
      </c>
      <c r="AZ109" s="234">
        <v>250.94</v>
      </c>
      <c r="BA109" s="234">
        <v>246.98</v>
      </c>
      <c r="BB109" s="234">
        <v>275.08999999999997</v>
      </c>
      <c r="BC109" s="234">
        <v>413.44</v>
      </c>
      <c r="BD109" s="234">
        <v>239.4</v>
      </c>
      <c r="BE109" s="234">
        <v>407.11</v>
      </c>
      <c r="BF109" s="234">
        <v>236.15</v>
      </c>
      <c r="BG109" s="234">
        <v>242.76</v>
      </c>
      <c r="BH109">
        <v>240.17</v>
      </c>
      <c r="BI109">
        <v>263.11</v>
      </c>
      <c r="BJ109" s="234">
        <v>223.27</v>
      </c>
      <c r="BK109" s="234">
        <v>230.47</v>
      </c>
      <c r="BL109" s="234">
        <v>415.43</v>
      </c>
      <c r="BM109" s="234">
        <v>491.77</v>
      </c>
      <c r="BN109" s="234">
        <v>273.07</v>
      </c>
      <c r="BO109" s="234">
        <v>176.35</v>
      </c>
      <c r="BP109" s="234">
        <v>225.1</v>
      </c>
      <c r="BQ109">
        <v>231.51</v>
      </c>
      <c r="BR109" s="234">
        <v>310</v>
      </c>
      <c r="BS109" s="234">
        <v>243.1</v>
      </c>
      <c r="BT109" s="234">
        <v>258.95999999999998</v>
      </c>
      <c r="BU109" s="234">
        <v>170.93</v>
      </c>
      <c r="BV109" s="234">
        <v>392.26</v>
      </c>
      <c r="BW109" s="234">
        <v>382.45</v>
      </c>
      <c r="BX109" s="234">
        <v>409.35</v>
      </c>
      <c r="BY109" s="234">
        <v>287.54000000000002</v>
      </c>
      <c r="BZ109" s="234">
        <v>160.07</v>
      </c>
      <c r="CA109" s="234">
        <v>445.77</v>
      </c>
      <c r="CB109" s="234">
        <v>177.98</v>
      </c>
      <c r="CC109" s="234">
        <v>201.8</v>
      </c>
      <c r="CD109" s="234">
        <v>231.11</v>
      </c>
      <c r="CE109" s="234">
        <v>220.33</v>
      </c>
      <c r="CF109" s="234">
        <v>301.26</v>
      </c>
      <c r="CG109" s="234">
        <v>243.86</v>
      </c>
      <c r="CH109" s="234">
        <v>237.31</v>
      </c>
      <c r="CI109" s="234">
        <v>308.57</v>
      </c>
      <c r="CJ109" s="234">
        <v>227.05</v>
      </c>
      <c r="CK109" s="234">
        <v>217.58</v>
      </c>
      <c r="CL109" s="234">
        <v>290.18</v>
      </c>
      <c r="CM109" s="234">
        <v>328.59</v>
      </c>
      <c r="CN109" s="234">
        <v>194.29</v>
      </c>
      <c r="CO109" s="234">
        <v>156.80000000000001</v>
      </c>
      <c r="CP109" s="234">
        <v>217.86</v>
      </c>
      <c r="CQ109" s="234">
        <v>182.07</v>
      </c>
      <c r="CR109" s="234">
        <v>182.03</v>
      </c>
      <c r="CS109" s="234">
        <v>226.84</v>
      </c>
      <c r="CT109" s="234">
        <v>454.11</v>
      </c>
      <c r="CU109" s="234">
        <v>396.55</v>
      </c>
      <c r="CV109" s="234">
        <v>231.64</v>
      </c>
      <c r="CW109" s="234">
        <v>401.97</v>
      </c>
      <c r="CX109" s="234">
        <v>179.72</v>
      </c>
      <c r="CY109" s="234">
        <v>510.87</v>
      </c>
      <c r="CZ109" s="234">
        <v>216.5</v>
      </c>
      <c r="DA109" s="234">
        <v>178.93</v>
      </c>
      <c r="DB109" s="234">
        <v>270.79000000000002</v>
      </c>
      <c r="DC109" s="234">
        <v>166.58</v>
      </c>
      <c r="DD109" s="234">
        <v>252.47</v>
      </c>
      <c r="DE109" s="234">
        <v>245.41</v>
      </c>
      <c r="DF109" s="234">
        <v>274.47000000000003</v>
      </c>
      <c r="DG109" s="234">
        <v>216.72</v>
      </c>
      <c r="DH109" s="234">
        <v>488.73</v>
      </c>
      <c r="DI109" s="234">
        <v>240.73</v>
      </c>
      <c r="DJ109" s="234">
        <v>185.45</v>
      </c>
      <c r="DK109" s="234">
        <v>256.42</v>
      </c>
      <c r="DL109" s="234">
        <v>299.52999999999997</v>
      </c>
      <c r="DM109" s="234">
        <v>353.8</v>
      </c>
      <c r="DN109" s="234">
        <v>174.97</v>
      </c>
      <c r="DO109" s="234">
        <v>257.79000000000002</v>
      </c>
      <c r="DP109" s="234">
        <v>242.19</v>
      </c>
      <c r="DQ109" s="234">
        <v>181.13</v>
      </c>
      <c r="DR109" s="234">
        <v>177.92</v>
      </c>
      <c r="DS109" s="234">
        <v>235.58</v>
      </c>
      <c r="DT109" s="234">
        <v>190.81</v>
      </c>
      <c r="DU109" s="234">
        <v>468.4</v>
      </c>
      <c r="DV109" s="234">
        <v>154.96</v>
      </c>
      <c r="DW109" s="234">
        <v>246.63</v>
      </c>
      <c r="DX109" s="234">
        <v>177.3</v>
      </c>
      <c r="DY109" s="234">
        <v>151.6</v>
      </c>
      <c r="DZ109" s="234">
        <v>250.52</v>
      </c>
      <c r="EA109" s="234">
        <v>321.79000000000002</v>
      </c>
      <c r="EB109" s="234">
        <v>209.47</v>
      </c>
      <c r="EC109" s="234">
        <v>230.93</v>
      </c>
      <c r="ED109" s="234">
        <v>229.01</v>
      </c>
      <c r="EE109" s="234">
        <v>216.03</v>
      </c>
      <c r="EF109" s="234">
        <v>216.39</v>
      </c>
      <c r="EG109" s="234">
        <v>274.62</v>
      </c>
      <c r="EH109" s="234">
        <v>218.2</v>
      </c>
      <c r="EI109" s="234">
        <v>221.27</v>
      </c>
      <c r="EJ109" s="234">
        <v>355.71</v>
      </c>
      <c r="EK109" s="234">
        <v>145.13999999999999</v>
      </c>
      <c r="EL109" s="234">
        <v>297.61</v>
      </c>
      <c r="EM109" s="234">
        <v>368.23</v>
      </c>
      <c r="EN109" s="234">
        <v>153.58000000000001</v>
      </c>
      <c r="EO109" s="234">
        <v>409.83</v>
      </c>
      <c r="EP109" s="234">
        <v>188.94</v>
      </c>
      <c r="EQ109" s="234">
        <v>231.97</v>
      </c>
      <c r="ER109" s="234">
        <v>143.91</v>
      </c>
      <c r="ES109" s="234">
        <v>346.6</v>
      </c>
      <c r="ET109" s="234">
        <v>439.19</v>
      </c>
      <c r="EU109" s="234">
        <v>221.08</v>
      </c>
      <c r="EV109" s="234">
        <v>207.63</v>
      </c>
      <c r="EW109" s="234">
        <v>222.14</v>
      </c>
      <c r="EX109" s="234">
        <v>223.19</v>
      </c>
      <c r="EY109" s="234">
        <v>321.33</v>
      </c>
      <c r="EZ109" s="234">
        <v>224.13</v>
      </c>
      <c r="FA109">
        <v>248</v>
      </c>
      <c r="FB109" s="234">
        <v>225.19</v>
      </c>
      <c r="FC109" s="234">
        <v>300.87</v>
      </c>
      <c r="FD109" s="234">
        <v>253.77</v>
      </c>
      <c r="FE109" s="234">
        <v>185.94</v>
      </c>
      <c r="FF109" s="234">
        <v>195.44</v>
      </c>
      <c r="FG109" s="234">
        <v>191.1</v>
      </c>
      <c r="FH109" s="234">
        <v>171.07</v>
      </c>
      <c r="FI109" s="234">
        <v>227.9</v>
      </c>
      <c r="FJ109" s="234">
        <v>271.49</v>
      </c>
      <c r="FK109" s="234">
        <v>280.3</v>
      </c>
      <c r="FL109" s="234">
        <v>360.41</v>
      </c>
      <c r="FM109" s="234">
        <v>226.48</v>
      </c>
      <c r="FN109" s="234">
        <v>249.4</v>
      </c>
      <c r="FO109" s="234">
        <v>421.11</v>
      </c>
      <c r="FP109" s="234">
        <v>228.55</v>
      </c>
      <c r="FQ109" s="234">
        <v>215.74</v>
      </c>
      <c r="FR109" s="234">
        <v>239.8</v>
      </c>
      <c r="FS109" s="234">
        <v>229.43</v>
      </c>
      <c r="FT109" s="234">
        <v>212.77</v>
      </c>
      <c r="FU109" s="234">
        <v>253.71</v>
      </c>
      <c r="FV109" s="234">
        <v>199.15</v>
      </c>
      <c r="FW109" s="234">
        <v>304.55</v>
      </c>
      <c r="FX109" s="234">
        <v>204.43</v>
      </c>
      <c r="FY109" s="234">
        <v>335.36</v>
      </c>
      <c r="FZ109" s="234">
        <v>207.91</v>
      </c>
      <c r="GA109" s="234">
        <v>197.79</v>
      </c>
      <c r="GB109" s="234">
        <v>213.7</v>
      </c>
      <c r="GC109" s="234">
        <v>463.53</v>
      </c>
      <c r="GD109" s="234">
        <v>195.24</v>
      </c>
      <c r="GE109">
        <v>194.24</v>
      </c>
      <c r="GF109" s="234">
        <v>374.31</v>
      </c>
      <c r="GG109" s="234">
        <v>456.55</v>
      </c>
      <c r="GH109" s="234">
        <v>368.66</v>
      </c>
      <c r="GI109" s="234">
        <v>174.11</v>
      </c>
      <c r="GJ109" s="234">
        <v>324.36</v>
      </c>
      <c r="GK109" s="234">
        <v>274.01</v>
      </c>
      <c r="GL109" s="234">
        <v>233.65</v>
      </c>
      <c r="GM109" s="234">
        <v>289.27</v>
      </c>
      <c r="GN109" s="234">
        <v>250.3</v>
      </c>
      <c r="GO109" s="234">
        <v>145.9</v>
      </c>
      <c r="GP109" s="234">
        <v>174.1</v>
      </c>
      <c r="GQ109" s="234">
        <v>231.2</v>
      </c>
      <c r="GR109" s="234">
        <v>370.51</v>
      </c>
      <c r="GS109" s="234">
        <v>281.97000000000003</v>
      </c>
      <c r="GT109" s="234">
        <v>240.82</v>
      </c>
      <c r="GU109" s="234">
        <v>160.06</v>
      </c>
      <c r="GV109" s="234">
        <v>259.89999999999998</v>
      </c>
      <c r="GW109" s="234">
        <v>173.53</v>
      </c>
      <c r="GX109" s="234">
        <v>240.72</v>
      </c>
      <c r="GY109" s="234">
        <v>290.02999999999997</v>
      </c>
      <c r="GZ109" s="234">
        <v>394.82</v>
      </c>
      <c r="HA109" s="234">
        <v>232.01</v>
      </c>
      <c r="HB109" s="234">
        <v>224.53</v>
      </c>
      <c r="HC109" s="234">
        <v>442.8</v>
      </c>
      <c r="HD109" s="234">
        <v>154.19999999999999</v>
      </c>
      <c r="HE109" s="234">
        <v>200.4</v>
      </c>
      <c r="HF109" s="234">
        <v>228</v>
      </c>
      <c r="HG109" s="234">
        <v>223.73</v>
      </c>
      <c r="HH109" s="234">
        <v>281.91000000000003</v>
      </c>
      <c r="HI109" s="234">
        <v>403.18</v>
      </c>
      <c r="HJ109" s="234">
        <v>426.64</v>
      </c>
      <c r="HK109" s="234">
        <v>242.45</v>
      </c>
      <c r="HL109" s="234">
        <v>213.55</v>
      </c>
      <c r="HM109" s="234">
        <v>401.49</v>
      </c>
      <c r="HN109" s="234">
        <v>225.07</v>
      </c>
      <c r="HO109" s="234">
        <v>335.25</v>
      </c>
      <c r="HP109" s="234">
        <v>292.58</v>
      </c>
      <c r="HQ109" s="234">
        <v>267.02</v>
      </c>
      <c r="HR109" s="234">
        <v>169.13</v>
      </c>
      <c r="HS109" s="234">
        <v>157.05000000000001</v>
      </c>
      <c r="HT109" s="234">
        <v>389.61</v>
      </c>
      <c r="HU109" s="234">
        <v>236.63</v>
      </c>
      <c r="HV109" s="234">
        <v>382.7</v>
      </c>
      <c r="HW109" s="234">
        <v>214.3</v>
      </c>
      <c r="HX109" s="234">
        <v>256.24</v>
      </c>
      <c r="HY109" s="234">
        <v>385.56</v>
      </c>
      <c r="HZ109" s="234">
        <v>411.27</v>
      </c>
      <c r="IA109" s="234">
        <v>294.23</v>
      </c>
      <c r="IB109" s="234">
        <v>248.12</v>
      </c>
      <c r="IC109" s="234">
        <v>283.79000000000002</v>
      </c>
      <c r="ID109" s="234">
        <v>224.42</v>
      </c>
      <c r="IE109" s="234">
        <v>238.09</v>
      </c>
      <c r="IF109" s="234">
        <v>164.55</v>
      </c>
      <c r="IG109" s="234">
        <v>220.56</v>
      </c>
      <c r="IH109" s="234">
        <v>232.74</v>
      </c>
      <c r="II109" s="234">
        <v>241.59</v>
      </c>
      <c r="IJ109" s="234">
        <v>276.77999999999997</v>
      </c>
      <c r="IK109" s="234">
        <v>354.78</v>
      </c>
      <c r="IL109" s="234">
        <v>221.67</v>
      </c>
      <c r="IM109" s="234">
        <v>170.62</v>
      </c>
      <c r="IN109" s="234">
        <v>307.45</v>
      </c>
      <c r="IO109" s="234">
        <v>191.85</v>
      </c>
      <c r="IP109" s="234">
        <v>240.98</v>
      </c>
      <c r="IQ109" s="234">
        <v>236.78</v>
      </c>
      <c r="IR109" s="234">
        <v>139.32</v>
      </c>
      <c r="IS109" s="234">
        <v>222.35</v>
      </c>
      <c r="IT109" s="234">
        <v>225.79</v>
      </c>
      <c r="IU109" s="234">
        <v>240.99</v>
      </c>
      <c r="IV109" s="234">
        <v>232.33</v>
      </c>
      <c r="IW109" s="234">
        <v>233.97</v>
      </c>
      <c r="IX109" s="234">
        <v>416.21</v>
      </c>
      <c r="IY109" s="234">
        <v>279.74</v>
      </c>
      <c r="IZ109" s="234">
        <v>237.92</v>
      </c>
      <c r="JA109" s="234">
        <v>214.53</v>
      </c>
      <c r="JB109" s="234">
        <v>210.88</v>
      </c>
      <c r="JC109" s="234">
        <v>246.65</v>
      </c>
      <c r="JD109" s="234">
        <v>362.26</v>
      </c>
      <c r="JE109" s="234">
        <v>242.61</v>
      </c>
      <c r="JF109" s="234">
        <v>253.5</v>
      </c>
      <c r="JG109" s="234">
        <v>214.55</v>
      </c>
      <c r="JH109" s="234">
        <v>247.79</v>
      </c>
      <c r="JI109" s="234">
        <v>218.86</v>
      </c>
      <c r="JJ109" s="234">
        <v>256.36</v>
      </c>
      <c r="JK109" s="234">
        <v>333.61</v>
      </c>
      <c r="JL109" s="234">
        <v>224.01</v>
      </c>
      <c r="JM109" s="234">
        <v>168.15</v>
      </c>
      <c r="JN109">
        <v>232.43</v>
      </c>
      <c r="JO109" s="234">
        <v>241.32</v>
      </c>
      <c r="JP109" s="234">
        <v>430.68</v>
      </c>
      <c r="JQ109" s="234">
        <v>232.72</v>
      </c>
      <c r="JR109" s="234">
        <v>406.93</v>
      </c>
      <c r="JS109" s="234">
        <v>243.91</v>
      </c>
      <c r="JT109" s="234">
        <v>185.87</v>
      </c>
      <c r="JU109" s="234">
        <v>231.51</v>
      </c>
      <c r="JV109" s="234">
        <v>223.07</v>
      </c>
      <c r="JW109" s="234">
        <v>386.93</v>
      </c>
      <c r="JX109" s="234">
        <v>228.43</v>
      </c>
      <c r="JY109" s="234">
        <v>240.05</v>
      </c>
      <c r="JZ109" s="234">
        <v>193.52</v>
      </c>
      <c r="KA109" s="234">
        <v>248.23</v>
      </c>
      <c r="KB109" s="234">
        <v>226.22</v>
      </c>
      <c r="KC109" s="234">
        <v>146.63999999999999</v>
      </c>
      <c r="KD109" s="234">
        <v>239.11</v>
      </c>
      <c r="KE109" s="234">
        <v>248.51</v>
      </c>
      <c r="KF109" s="234">
        <v>390.85</v>
      </c>
      <c r="KG109" s="234">
        <v>397.09</v>
      </c>
      <c r="KH109" s="234">
        <v>281.82</v>
      </c>
      <c r="KI109" s="234">
        <v>243.67</v>
      </c>
      <c r="KJ109">
        <v>174.08</v>
      </c>
      <c r="KK109" s="234">
        <v>233.53</v>
      </c>
      <c r="KL109" s="234">
        <v>219.48</v>
      </c>
      <c r="KM109" s="234">
        <v>365.51</v>
      </c>
      <c r="KN109" s="234">
        <v>420.17</v>
      </c>
      <c r="KO109" s="234">
        <v>172.33</v>
      </c>
      <c r="KP109" s="234">
        <v>156.66999999999999</v>
      </c>
      <c r="KQ109" s="234">
        <v>217.03</v>
      </c>
      <c r="KR109" s="234">
        <v>245.55</v>
      </c>
      <c r="KS109" s="234">
        <v>196.15</v>
      </c>
      <c r="KT109" s="234">
        <v>355.92</v>
      </c>
      <c r="KU109" s="234">
        <v>242.27</v>
      </c>
      <c r="KV109" s="234">
        <v>371.23</v>
      </c>
      <c r="KW109" s="234">
        <v>267.85000000000002</v>
      </c>
      <c r="KX109" s="234">
        <v>332.78</v>
      </c>
      <c r="KY109" s="234">
        <v>436.1</v>
      </c>
      <c r="KZ109" s="234">
        <v>430.55</v>
      </c>
    </row>
    <row r="110" spans="1:312">
      <c r="A110" s="234">
        <v>2022</v>
      </c>
      <c r="B110" s="234">
        <v>11</v>
      </c>
      <c r="C110" s="234">
        <v>641.58000000000004</v>
      </c>
      <c r="D110" s="234">
        <v>353.98</v>
      </c>
      <c r="E110" s="234">
        <v>320.99</v>
      </c>
      <c r="F110" s="234">
        <v>350.75</v>
      </c>
      <c r="G110">
        <v>378.63</v>
      </c>
      <c r="H110" s="234">
        <v>355.83</v>
      </c>
      <c r="I110" s="234">
        <v>638</v>
      </c>
      <c r="J110" s="234">
        <v>284.63</v>
      </c>
      <c r="K110" s="234">
        <v>629.91999999999996</v>
      </c>
      <c r="L110" s="234">
        <v>372.16</v>
      </c>
      <c r="M110" s="234">
        <v>367.76</v>
      </c>
      <c r="N110" s="234">
        <v>391.19</v>
      </c>
      <c r="O110" s="234">
        <v>353.8</v>
      </c>
      <c r="P110" s="234">
        <v>442.7</v>
      </c>
      <c r="Q110" s="234">
        <v>545.04999999999995</v>
      </c>
      <c r="R110" s="234">
        <v>305.07</v>
      </c>
      <c r="S110" s="234">
        <v>602.85</v>
      </c>
      <c r="T110" s="234">
        <v>331</v>
      </c>
      <c r="U110" s="234">
        <v>428.82</v>
      </c>
      <c r="V110" s="234">
        <v>313.25</v>
      </c>
      <c r="W110" s="234">
        <v>409.55</v>
      </c>
      <c r="X110" s="234">
        <v>345.82</v>
      </c>
      <c r="Y110" s="234">
        <v>366.05</v>
      </c>
      <c r="Z110" s="234">
        <v>321.89</v>
      </c>
      <c r="AA110" s="234">
        <v>296.70999999999998</v>
      </c>
      <c r="AB110" s="234">
        <v>509.18</v>
      </c>
      <c r="AC110" s="234">
        <v>367.4</v>
      </c>
      <c r="AD110" s="234">
        <v>304.93</v>
      </c>
      <c r="AE110" s="234">
        <v>389.71</v>
      </c>
      <c r="AF110" s="234">
        <v>358</v>
      </c>
      <c r="AG110" s="234">
        <v>374.8</v>
      </c>
      <c r="AH110" s="234">
        <v>440.88</v>
      </c>
      <c r="AI110" s="234">
        <v>424.22</v>
      </c>
      <c r="AJ110" s="234">
        <v>577.23</v>
      </c>
      <c r="AK110" s="234">
        <v>352.39</v>
      </c>
      <c r="AL110" s="234">
        <v>438.42</v>
      </c>
      <c r="AM110" s="234">
        <v>380.08</v>
      </c>
      <c r="AN110" s="234">
        <v>356.99</v>
      </c>
      <c r="AO110" s="234">
        <v>371.18</v>
      </c>
      <c r="AP110" s="234">
        <v>359.58</v>
      </c>
      <c r="AQ110" s="234">
        <v>302.76</v>
      </c>
      <c r="AR110" s="234">
        <v>391.76</v>
      </c>
      <c r="AS110" s="234">
        <v>293.45999999999998</v>
      </c>
      <c r="AT110" s="234">
        <v>357.65</v>
      </c>
      <c r="AU110" s="234">
        <v>256.92</v>
      </c>
      <c r="AV110" s="234">
        <v>404.23</v>
      </c>
      <c r="AW110" s="234">
        <v>388.43</v>
      </c>
      <c r="AX110" s="234">
        <v>387.84</v>
      </c>
      <c r="AY110" s="234">
        <v>363.8</v>
      </c>
      <c r="AZ110" s="234">
        <v>370.91</v>
      </c>
      <c r="BA110" s="234">
        <v>367.45</v>
      </c>
      <c r="BB110" s="234">
        <v>372.68</v>
      </c>
      <c r="BC110" s="234">
        <v>567.94000000000005</v>
      </c>
      <c r="BD110" s="234">
        <v>336.74</v>
      </c>
      <c r="BE110" s="234">
        <v>550.77</v>
      </c>
      <c r="BF110" s="234">
        <v>355.55</v>
      </c>
      <c r="BG110" s="234">
        <v>364</v>
      </c>
      <c r="BH110">
        <v>356.8</v>
      </c>
      <c r="BI110">
        <v>355.73</v>
      </c>
      <c r="BJ110" s="234">
        <v>329.34</v>
      </c>
      <c r="BK110" s="234">
        <v>352.98</v>
      </c>
      <c r="BL110" s="234">
        <v>554.29999999999995</v>
      </c>
      <c r="BM110" s="234">
        <v>682.4</v>
      </c>
      <c r="BN110" s="234">
        <v>381.34</v>
      </c>
      <c r="BO110" s="234">
        <v>293.91000000000003</v>
      </c>
      <c r="BP110" s="234">
        <v>336.31</v>
      </c>
      <c r="BQ110">
        <v>352.62</v>
      </c>
      <c r="BR110" s="234">
        <v>395.65</v>
      </c>
      <c r="BS110" s="234">
        <v>364.93</v>
      </c>
      <c r="BT110" s="234">
        <v>374.73</v>
      </c>
      <c r="BU110" s="234">
        <v>297.31</v>
      </c>
      <c r="BV110" s="234">
        <v>515.97</v>
      </c>
      <c r="BW110" s="234">
        <v>575.21</v>
      </c>
      <c r="BX110" s="234">
        <v>538.45000000000005</v>
      </c>
      <c r="BY110" s="234">
        <v>397.26</v>
      </c>
      <c r="BZ110" s="234">
        <v>296</v>
      </c>
      <c r="CA110" s="234">
        <v>610.66</v>
      </c>
      <c r="CB110" s="234">
        <v>331.97</v>
      </c>
      <c r="CC110" s="234">
        <v>309.39999999999998</v>
      </c>
      <c r="CD110" s="234">
        <v>337.65</v>
      </c>
      <c r="CE110" s="234">
        <v>339.89</v>
      </c>
      <c r="CF110" s="234">
        <v>409.95</v>
      </c>
      <c r="CG110" s="234">
        <v>356.78</v>
      </c>
      <c r="CH110" s="234">
        <v>359.93</v>
      </c>
      <c r="CI110" s="234">
        <v>420.44</v>
      </c>
      <c r="CJ110" s="234">
        <v>365.28</v>
      </c>
      <c r="CK110" s="234">
        <v>334.8</v>
      </c>
      <c r="CL110" s="234">
        <v>396.95</v>
      </c>
      <c r="CM110" s="234">
        <v>441.87</v>
      </c>
      <c r="CN110" s="234">
        <v>323.45</v>
      </c>
      <c r="CO110" s="234">
        <v>290.91000000000003</v>
      </c>
      <c r="CP110" s="234">
        <v>360.93</v>
      </c>
      <c r="CQ110" s="234">
        <v>314.98</v>
      </c>
      <c r="CR110" s="234">
        <v>312.61</v>
      </c>
      <c r="CS110" s="234">
        <v>358.92</v>
      </c>
      <c r="CT110" s="234">
        <v>664.31</v>
      </c>
      <c r="CU110" s="234">
        <v>537.89</v>
      </c>
      <c r="CV110" s="234">
        <v>352.56</v>
      </c>
      <c r="CW110" s="234">
        <v>581.17999999999995</v>
      </c>
      <c r="CX110" s="234">
        <v>318.3</v>
      </c>
      <c r="CY110" s="234">
        <v>735.02</v>
      </c>
      <c r="CZ110" s="234">
        <v>332.36</v>
      </c>
      <c r="DA110" s="234">
        <v>310.06</v>
      </c>
      <c r="DB110" s="234">
        <v>380.49</v>
      </c>
      <c r="DC110" s="234">
        <v>307.18</v>
      </c>
      <c r="DD110" s="234">
        <v>357</v>
      </c>
      <c r="DE110" s="234">
        <v>367.09</v>
      </c>
      <c r="DF110" s="234">
        <v>371.59</v>
      </c>
      <c r="DG110" s="234">
        <v>325.94</v>
      </c>
      <c r="DH110" s="234">
        <v>686.97</v>
      </c>
      <c r="DI110" s="234">
        <v>373.95</v>
      </c>
      <c r="DJ110" s="234">
        <v>311.83999999999997</v>
      </c>
      <c r="DK110" s="234">
        <v>380.9</v>
      </c>
      <c r="DL110" s="234">
        <v>410.02</v>
      </c>
      <c r="DM110" s="234">
        <v>477.02</v>
      </c>
      <c r="DN110" s="234">
        <v>298.89</v>
      </c>
      <c r="DO110" s="234">
        <v>363.55</v>
      </c>
      <c r="DP110" s="234">
        <v>363.18</v>
      </c>
      <c r="DQ110" s="234">
        <v>299.85000000000002</v>
      </c>
      <c r="DR110" s="234">
        <v>289.3</v>
      </c>
      <c r="DS110" s="234">
        <v>355.55</v>
      </c>
      <c r="DT110" s="234">
        <v>298.52999999999997</v>
      </c>
      <c r="DU110" s="234">
        <v>663.19</v>
      </c>
      <c r="DV110" s="234">
        <v>292.5</v>
      </c>
      <c r="DW110" s="234">
        <v>365.06</v>
      </c>
      <c r="DX110" s="234">
        <v>309.72000000000003</v>
      </c>
      <c r="DY110" s="234">
        <v>287.02999999999997</v>
      </c>
      <c r="DZ110" s="234">
        <v>371.95</v>
      </c>
      <c r="EA110" s="234">
        <v>426.07</v>
      </c>
      <c r="EB110" s="234">
        <v>314.33999999999997</v>
      </c>
      <c r="EC110" s="234">
        <v>358.15</v>
      </c>
      <c r="ED110" s="234">
        <v>355.98</v>
      </c>
      <c r="EE110" s="234">
        <v>324.89</v>
      </c>
      <c r="EF110" s="234">
        <v>321.45</v>
      </c>
      <c r="EG110" s="234">
        <v>392.54</v>
      </c>
      <c r="EH110" s="234">
        <v>356.43</v>
      </c>
      <c r="EI110" s="234">
        <v>345.6</v>
      </c>
      <c r="EJ110" s="234">
        <v>450.86</v>
      </c>
      <c r="EK110" s="234">
        <v>284.22000000000003</v>
      </c>
      <c r="EL110" s="234">
        <v>411.55</v>
      </c>
      <c r="EM110" s="234">
        <v>564.05999999999995</v>
      </c>
      <c r="EN110" s="234">
        <v>292.5</v>
      </c>
      <c r="EO110" s="234">
        <v>587.78</v>
      </c>
      <c r="EP110" s="234">
        <v>299.35000000000002</v>
      </c>
      <c r="EQ110" s="234">
        <v>369.66</v>
      </c>
      <c r="ER110" s="234">
        <v>282.08</v>
      </c>
      <c r="ES110" s="234">
        <v>438.84</v>
      </c>
      <c r="ET110" s="234">
        <v>622.61</v>
      </c>
      <c r="EU110" s="234">
        <v>334.82</v>
      </c>
      <c r="EV110" s="234">
        <v>333.97</v>
      </c>
      <c r="EW110" s="234">
        <v>320.64999999999998</v>
      </c>
      <c r="EX110" s="234">
        <v>360.52</v>
      </c>
      <c r="EY110" s="234">
        <v>425.24</v>
      </c>
      <c r="EZ110" s="234">
        <v>360.79</v>
      </c>
      <c r="FA110">
        <v>366.28</v>
      </c>
      <c r="FB110" s="234">
        <v>323.69</v>
      </c>
      <c r="FC110" s="234">
        <v>389.94</v>
      </c>
      <c r="FD110" s="234">
        <v>379.54</v>
      </c>
      <c r="FE110" s="234">
        <v>302</v>
      </c>
      <c r="FF110" s="234">
        <v>309.08</v>
      </c>
      <c r="FG110" s="234">
        <v>328.33</v>
      </c>
      <c r="FH110" s="234">
        <v>310.88</v>
      </c>
      <c r="FI110" s="234">
        <v>353.5</v>
      </c>
      <c r="FJ110" s="234">
        <v>392.48</v>
      </c>
      <c r="FK110" s="234">
        <v>391.64</v>
      </c>
      <c r="FL110" s="234">
        <v>490.33</v>
      </c>
      <c r="FM110" s="234">
        <v>358.2</v>
      </c>
      <c r="FN110" s="234">
        <v>369.53</v>
      </c>
      <c r="FO110" s="234">
        <v>598.77</v>
      </c>
      <c r="FP110" s="234">
        <v>331.05</v>
      </c>
      <c r="FQ110" s="234">
        <v>353.51</v>
      </c>
      <c r="FR110" s="234">
        <v>364.23</v>
      </c>
      <c r="FS110" s="234">
        <v>356.78</v>
      </c>
      <c r="FT110" s="234">
        <v>331.84</v>
      </c>
      <c r="FU110" s="234">
        <v>385.2</v>
      </c>
      <c r="FV110" s="234">
        <v>303.74</v>
      </c>
      <c r="FW110" s="234">
        <v>415.57</v>
      </c>
      <c r="FX110" s="234">
        <v>329.49</v>
      </c>
      <c r="FY110" s="234">
        <v>436.03</v>
      </c>
      <c r="FZ110" s="234">
        <v>331.47</v>
      </c>
      <c r="GA110" s="234">
        <v>336.8</v>
      </c>
      <c r="GB110" s="234">
        <v>338.62</v>
      </c>
      <c r="GC110" s="234">
        <v>678.62</v>
      </c>
      <c r="GD110" s="234">
        <v>305.7</v>
      </c>
      <c r="GE110">
        <v>321.02999999999997</v>
      </c>
      <c r="GF110" s="234">
        <v>565.41</v>
      </c>
      <c r="GG110" s="234">
        <v>596.02</v>
      </c>
      <c r="GH110" s="234">
        <v>524.63</v>
      </c>
      <c r="GI110" s="234">
        <v>312.86</v>
      </c>
      <c r="GJ110" s="234">
        <v>432.19</v>
      </c>
      <c r="GK110" s="234">
        <v>385.33</v>
      </c>
      <c r="GL110" s="234">
        <v>362.26</v>
      </c>
      <c r="GM110" s="234">
        <v>399.43</v>
      </c>
      <c r="GN110" s="234">
        <v>375.68</v>
      </c>
      <c r="GO110" s="234">
        <v>271.31</v>
      </c>
      <c r="GP110" s="234">
        <v>312.83</v>
      </c>
      <c r="GQ110" s="234">
        <v>339.08</v>
      </c>
      <c r="GR110" s="234">
        <v>550.78</v>
      </c>
      <c r="GS110" s="234">
        <v>398.44</v>
      </c>
      <c r="GT110" s="234">
        <v>345.29</v>
      </c>
      <c r="GU110" s="234">
        <v>292.99</v>
      </c>
      <c r="GV110" s="234">
        <v>369.83</v>
      </c>
      <c r="GW110" s="234">
        <v>288.27999999999997</v>
      </c>
      <c r="GX110" s="234">
        <v>355.64</v>
      </c>
      <c r="GY110" s="234">
        <v>403.48</v>
      </c>
      <c r="GZ110" s="234">
        <v>517.03</v>
      </c>
      <c r="HA110" s="234">
        <v>363.29</v>
      </c>
      <c r="HB110" s="234">
        <v>354.55</v>
      </c>
      <c r="HC110" s="234">
        <v>637.58000000000004</v>
      </c>
      <c r="HD110" s="234">
        <v>293.08</v>
      </c>
      <c r="HE110" s="234">
        <v>308.97000000000003</v>
      </c>
      <c r="HF110" s="234">
        <v>354.87</v>
      </c>
      <c r="HG110" s="234">
        <v>354.89</v>
      </c>
      <c r="HH110" s="234">
        <v>382</v>
      </c>
      <c r="HI110" s="234">
        <v>530.30999999999995</v>
      </c>
      <c r="HJ110" s="234">
        <v>611.77</v>
      </c>
      <c r="HK110" s="234">
        <v>361.27</v>
      </c>
      <c r="HL110" s="234">
        <v>314.12</v>
      </c>
      <c r="HM110" s="234">
        <v>549.82000000000005</v>
      </c>
      <c r="HN110" s="234">
        <v>356.36</v>
      </c>
      <c r="HO110" s="234">
        <v>446.88</v>
      </c>
      <c r="HP110" s="234">
        <v>383.45</v>
      </c>
      <c r="HQ110" s="234">
        <v>382.15</v>
      </c>
      <c r="HR110" s="234">
        <v>302.98</v>
      </c>
      <c r="HS110" s="234">
        <v>293.10000000000002</v>
      </c>
      <c r="HT110" s="234">
        <v>498.18</v>
      </c>
      <c r="HU110" s="234">
        <v>347.48</v>
      </c>
      <c r="HV110" s="234">
        <v>514.79999999999995</v>
      </c>
      <c r="HW110" s="234">
        <v>323.45</v>
      </c>
      <c r="HX110" s="234">
        <v>342.45</v>
      </c>
      <c r="HY110" s="234">
        <v>487.52</v>
      </c>
      <c r="HZ110" s="234">
        <v>503.66</v>
      </c>
      <c r="IA110" s="234">
        <v>404.55</v>
      </c>
      <c r="IB110" s="234">
        <v>372.7</v>
      </c>
      <c r="IC110" s="234">
        <v>398.63</v>
      </c>
      <c r="ID110" s="234">
        <v>359.75</v>
      </c>
      <c r="IE110" s="234">
        <v>364.84</v>
      </c>
      <c r="IF110" s="234">
        <v>289.48</v>
      </c>
      <c r="IG110" s="234">
        <v>319.60000000000002</v>
      </c>
      <c r="IH110" s="234">
        <v>347.39</v>
      </c>
      <c r="II110" s="234">
        <v>358.47</v>
      </c>
      <c r="IJ110" s="234">
        <v>388.5</v>
      </c>
      <c r="IK110" s="234">
        <v>460.17</v>
      </c>
      <c r="IL110" s="234">
        <v>352.92</v>
      </c>
      <c r="IM110" s="234">
        <v>307.66000000000003</v>
      </c>
      <c r="IN110" s="234">
        <v>393.2</v>
      </c>
      <c r="IO110" s="234">
        <v>325.66000000000003</v>
      </c>
      <c r="IP110" s="234">
        <v>354.51</v>
      </c>
      <c r="IQ110" s="234">
        <v>371.26</v>
      </c>
      <c r="IR110" s="234">
        <v>268.94</v>
      </c>
      <c r="IS110" s="234">
        <v>326.86</v>
      </c>
      <c r="IT110" s="234">
        <v>346.18</v>
      </c>
      <c r="IU110" s="234">
        <v>364.18</v>
      </c>
      <c r="IV110" s="234">
        <v>353.51</v>
      </c>
      <c r="IW110" s="234">
        <v>363.17</v>
      </c>
      <c r="IX110" s="234">
        <v>549.16</v>
      </c>
      <c r="IY110" s="234">
        <v>387.05</v>
      </c>
      <c r="IZ110" s="234">
        <v>346.53</v>
      </c>
      <c r="JA110" s="234">
        <v>317.58999999999997</v>
      </c>
      <c r="JB110" s="234">
        <v>323.97000000000003</v>
      </c>
      <c r="JC110" s="234">
        <v>360.82</v>
      </c>
      <c r="JD110" s="234">
        <v>500.3</v>
      </c>
      <c r="JE110" s="234">
        <v>371.68</v>
      </c>
      <c r="JF110" s="234">
        <v>377.95</v>
      </c>
      <c r="JG110" s="234">
        <v>351.72</v>
      </c>
      <c r="JH110" s="234">
        <v>361.13</v>
      </c>
      <c r="JI110" s="234">
        <v>356.39</v>
      </c>
      <c r="JJ110" s="234">
        <v>380.68</v>
      </c>
      <c r="JK110" s="234">
        <v>430.24</v>
      </c>
      <c r="JL110" s="234">
        <v>330.57</v>
      </c>
      <c r="JM110" s="234">
        <v>293.95999999999998</v>
      </c>
      <c r="JN110">
        <v>356.99</v>
      </c>
      <c r="JO110" s="234">
        <v>374.9</v>
      </c>
      <c r="JP110" s="234">
        <v>603.30999999999995</v>
      </c>
      <c r="JQ110" s="234">
        <v>368.43</v>
      </c>
      <c r="JR110" s="234">
        <v>557.84</v>
      </c>
      <c r="JS110" s="234">
        <v>364.99</v>
      </c>
      <c r="JT110" s="234">
        <v>339.95</v>
      </c>
      <c r="JU110" s="234">
        <v>334.55</v>
      </c>
      <c r="JV110" s="234">
        <v>326.66000000000003</v>
      </c>
      <c r="JW110" s="234">
        <v>528.48</v>
      </c>
      <c r="JX110" s="234">
        <v>351.28</v>
      </c>
      <c r="JY110" s="234">
        <v>358.52</v>
      </c>
      <c r="JZ110" s="234">
        <v>329.9</v>
      </c>
      <c r="KA110" s="234">
        <v>368.85</v>
      </c>
      <c r="KB110" s="234">
        <v>351.47</v>
      </c>
      <c r="KC110" s="234">
        <v>276.63</v>
      </c>
      <c r="KD110" s="234">
        <v>363.98</v>
      </c>
      <c r="KE110" s="234">
        <v>340.05</v>
      </c>
      <c r="KF110" s="234">
        <v>493.77</v>
      </c>
      <c r="KG110" s="234">
        <v>547.98</v>
      </c>
      <c r="KH110" s="234">
        <v>374.58</v>
      </c>
      <c r="KI110" s="234">
        <v>378.1</v>
      </c>
      <c r="KJ110">
        <v>305.95</v>
      </c>
      <c r="KK110" s="234">
        <v>372.94</v>
      </c>
      <c r="KL110" s="234">
        <v>342.35</v>
      </c>
      <c r="KM110" s="234">
        <v>456.59</v>
      </c>
      <c r="KN110" s="234">
        <v>610.77</v>
      </c>
      <c r="KO110" s="234">
        <v>306.17</v>
      </c>
      <c r="KP110" s="234">
        <v>274.58</v>
      </c>
      <c r="KQ110" s="234">
        <v>352.64</v>
      </c>
      <c r="KR110" s="234">
        <v>364.58</v>
      </c>
      <c r="KS110" s="234">
        <v>325.3</v>
      </c>
      <c r="KT110" s="234">
        <v>482.47</v>
      </c>
      <c r="KU110" s="234">
        <v>374.89</v>
      </c>
      <c r="KV110" s="234">
        <v>516.86</v>
      </c>
      <c r="KW110" s="234">
        <v>375.5</v>
      </c>
      <c r="KX110" s="234">
        <v>418.38</v>
      </c>
      <c r="KY110" s="234">
        <v>626.37</v>
      </c>
      <c r="KZ110" s="234">
        <v>621.20000000000005</v>
      </c>
    </row>
    <row r="111" spans="1:312">
      <c r="A111" s="234">
        <v>2022</v>
      </c>
      <c r="B111" s="234">
        <v>12</v>
      </c>
      <c r="C111" s="234">
        <v>776.7</v>
      </c>
      <c r="D111" s="234">
        <v>591.39</v>
      </c>
      <c r="E111" s="234">
        <v>557.54999999999995</v>
      </c>
      <c r="F111" s="234">
        <v>574.6</v>
      </c>
      <c r="G111">
        <v>594.25</v>
      </c>
      <c r="H111" s="234">
        <v>624.32000000000005</v>
      </c>
      <c r="I111" s="234">
        <v>847.34</v>
      </c>
      <c r="J111" s="234">
        <v>488.16</v>
      </c>
      <c r="K111" s="234">
        <v>822.99</v>
      </c>
      <c r="L111" s="234">
        <v>654.02</v>
      </c>
      <c r="M111" s="234">
        <v>599.42999999999995</v>
      </c>
      <c r="N111" s="234">
        <v>690.6</v>
      </c>
      <c r="O111" s="234">
        <v>616.29999999999995</v>
      </c>
      <c r="P111" s="234">
        <v>719.56</v>
      </c>
      <c r="Q111" s="234">
        <v>786.65</v>
      </c>
      <c r="R111" s="234">
        <v>516.54</v>
      </c>
      <c r="S111" s="234">
        <v>834.09</v>
      </c>
      <c r="T111" s="234">
        <v>567</v>
      </c>
      <c r="U111" s="234">
        <v>762.93</v>
      </c>
      <c r="V111" s="234">
        <v>505.81</v>
      </c>
      <c r="W111" s="234">
        <v>717.37</v>
      </c>
      <c r="X111" s="234">
        <v>576.73</v>
      </c>
      <c r="Y111" s="234">
        <v>609.23</v>
      </c>
      <c r="Z111" s="234">
        <v>535.48</v>
      </c>
      <c r="AA111" s="234">
        <v>508.56</v>
      </c>
      <c r="AB111" s="234">
        <v>803.08</v>
      </c>
      <c r="AC111" s="234">
        <v>616.97</v>
      </c>
      <c r="AD111" s="234">
        <v>513.39</v>
      </c>
      <c r="AE111" s="234">
        <v>699.42</v>
      </c>
      <c r="AF111" s="234">
        <v>590.42999999999995</v>
      </c>
      <c r="AG111" s="234">
        <v>628.95000000000005</v>
      </c>
      <c r="AH111" s="234">
        <v>755.09</v>
      </c>
      <c r="AI111" s="234">
        <v>725.6</v>
      </c>
      <c r="AJ111" s="234">
        <v>838.52</v>
      </c>
      <c r="AK111" s="234">
        <v>616.17999999999995</v>
      </c>
      <c r="AL111" s="234">
        <v>785.2</v>
      </c>
      <c r="AM111" s="234">
        <v>597.84</v>
      </c>
      <c r="AN111" s="234">
        <v>565.70000000000005</v>
      </c>
      <c r="AO111" s="234">
        <v>641.41</v>
      </c>
      <c r="AP111" s="234">
        <v>622.47</v>
      </c>
      <c r="AQ111" s="234">
        <v>516.9</v>
      </c>
      <c r="AR111" s="234">
        <v>681.15</v>
      </c>
      <c r="AS111" s="234">
        <v>524.85</v>
      </c>
      <c r="AT111" s="234">
        <v>580.65</v>
      </c>
      <c r="AU111" s="234">
        <v>446.12</v>
      </c>
      <c r="AV111" s="234">
        <v>725.8</v>
      </c>
      <c r="AW111" s="234">
        <v>671.58</v>
      </c>
      <c r="AX111" s="234">
        <v>669.11</v>
      </c>
      <c r="AY111" s="234">
        <v>595.19000000000005</v>
      </c>
      <c r="AZ111" s="234">
        <v>619.49</v>
      </c>
      <c r="BA111" s="234">
        <v>617.99</v>
      </c>
      <c r="BB111" s="234">
        <v>643.23</v>
      </c>
      <c r="BC111" s="234">
        <v>813.2</v>
      </c>
      <c r="BD111" s="234">
        <v>600.07000000000005</v>
      </c>
      <c r="BE111" s="234">
        <v>781.1</v>
      </c>
      <c r="BF111" s="234">
        <v>589.58000000000004</v>
      </c>
      <c r="BG111" s="234">
        <v>604.87</v>
      </c>
      <c r="BH111">
        <v>590.13</v>
      </c>
      <c r="BI111">
        <v>623.33000000000004</v>
      </c>
      <c r="BJ111" s="234">
        <v>565.61</v>
      </c>
      <c r="BK111" s="234">
        <v>583.79</v>
      </c>
      <c r="BL111" s="234">
        <v>761.25</v>
      </c>
      <c r="BM111" s="234">
        <v>878.56</v>
      </c>
      <c r="BN111" s="234">
        <v>671.29</v>
      </c>
      <c r="BO111" s="234">
        <v>525.80999999999995</v>
      </c>
      <c r="BP111" s="234">
        <v>561.58000000000004</v>
      </c>
      <c r="BQ111">
        <v>567.1</v>
      </c>
      <c r="BR111" s="234">
        <v>711.33</v>
      </c>
      <c r="BS111" s="234">
        <v>611.21</v>
      </c>
      <c r="BT111" s="234">
        <v>651.17999999999995</v>
      </c>
      <c r="BU111" s="234">
        <v>525.13</v>
      </c>
      <c r="BV111" s="234">
        <v>802.43</v>
      </c>
      <c r="BW111" s="234">
        <v>761.67</v>
      </c>
      <c r="BX111" s="234">
        <v>842.29</v>
      </c>
      <c r="BY111" s="234">
        <v>705.14</v>
      </c>
      <c r="BZ111" s="234">
        <v>499.58</v>
      </c>
      <c r="CA111" s="234">
        <v>811.79</v>
      </c>
      <c r="CB111" s="234">
        <v>495.78</v>
      </c>
      <c r="CC111" s="234">
        <v>559.70000000000005</v>
      </c>
      <c r="CD111" s="234">
        <v>570.05999999999995</v>
      </c>
      <c r="CE111" s="234">
        <v>550.47</v>
      </c>
      <c r="CF111" s="234">
        <v>714.55</v>
      </c>
      <c r="CG111" s="234">
        <v>587.73</v>
      </c>
      <c r="CH111" s="234">
        <v>592.54999999999995</v>
      </c>
      <c r="CI111" s="234">
        <v>693.48</v>
      </c>
      <c r="CJ111" s="234">
        <v>581.97</v>
      </c>
      <c r="CK111" s="234">
        <v>572.21</v>
      </c>
      <c r="CL111" s="234">
        <v>676.03</v>
      </c>
      <c r="CM111" s="234">
        <v>690.17</v>
      </c>
      <c r="CN111" s="234">
        <v>537.25</v>
      </c>
      <c r="CO111" s="234">
        <v>488.06</v>
      </c>
      <c r="CP111" s="234">
        <v>569.64</v>
      </c>
      <c r="CQ111" s="234">
        <v>525.41</v>
      </c>
      <c r="CR111" s="234">
        <v>527.01</v>
      </c>
      <c r="CS111" s="234">
        <v>591.16</v>
      </c>
      <c r="CT111" s="234">
        <v>881.48</v>
      </c>
      <c r="CU111" s="234">
        <v>817.66</v>
      </c>
      <c r="CV111" s="234">
        <v>573.29999999999995</v>
      </c>
      <c r="CW111" s="234">
        <v>790.55</v>
      </c>
      <c r="CX111" s="234">
        <v>526.62</v>
      </c>
      <c r="CY111" s="234">
        <v>921.75</v>
      </c>
      <c r="CZ111" s="234">
        <v>549.4</v>
      </c>
      <c r="DA111" s="234">
        <v>518.38</v>
      </c>
      <c r="DB111" s="234">
        <v>637.83000000000004</v>
      </c>
      <c r="DC111" s="234">
        <v>507.53</v>
      </c>
      <c r="DD111" s="234">
        <v>618.5</v>
      </c>
      <c r="DE111" s="234">
        <v>615.04999999999995</v>
      </c>
      <c r="DF111" s="234">
        <v>641.32000000000005</v>
      </c>
      <c r="DG111" s="234">
        <v>566.19000000000005</v>
      </c>
      <c r="DH111" s="234">
        <v>868.33</v>
      </c>
      <c r="DI111" s="234">
        <v>582.21</v>
      </c>
      <c r="DJ111" s="234">
        <v>526.91</v>
      </c>
      <c r="DK111" s="234">
        <v>634.74</v>
      </c>
      <c r="DL111" s="234">
        <v>690.92</v>
      </c>
      <c r="DM111" s="234">
        <v>743.76</v>
      </c>
      <c r="DN111" s="234">
        <v>514.41999999999996</v>
      </c>
      <c r="DO111" s="234">
        <v>622.03</v>
      </c>
      <c r="DP111" s="234">
        <v>612.64</v>
      </c>
      <c r="DQ111" s="234">
        <v>531.12</v>
      </c>
      <c r="DR111" s="234">
        <v>521.16999999999996</v>
      </c>
      <c r="DS111" s="234">
        <v>625.91999999999996</v>
      </c>
      <c r="DT111" s="234">
        <v>543.15</v>
      </c>
      <c r="DU111" s="234">
        <v>873.74</v>
      </c>
      <c r="DV111" s="234">
        <v>503.64</v>
      </c>
      <c r="DW111" s="234">
        <v>638.67999999999995</v>
      </c>
      <c r="DX111" s="234">
        <v>528.45000000000005</v>
      </c>
      <c r="DY111" s="234">
        <v>489.62</v>
      </c>
      <c r="DZ111" s="234">
        <v>607.1</v>
      </c>
      <c r="EA111" s="234">
        <v>723.02</v>
      </c>
      <c r="EB111" s="234">
        <v>550.63</v>
      </c>
      <c r="EC111" s="234">
        <v>570.4</v>
      </c>
      <c r="ED111" s="234">
        <v>587.69000000000005</v>
      </c>
      <c r="EE111" s="234">
        <v>553.13</v>
      </c>
      <c r="EF111" s="234">
        <v>566.54999999999995</v>
      </c>
      <c r="EG111" s="234">
        <v>658.61</v>
      </c>
      <c r="EH111" s="234">
        <v>569.14</v>
      </c>
      <c r="EI111" s="234">
        <v>571.86</v>
      </c>
      <c r="EJ111" s="234">
        <v>802.86</v>
      </c>
      <c r="EK111" s="234">
        <v>488.44</v>
      </c>
      <c r="EL111" s="234">
        <v>696.45</v>
      </c>
      <c r="EM111" s="234">
        <v>762.56</v>
      </c>
      <c r="EN111" s="234">
        <v>502.22</v>
      </c>
      <c r="EO111" s="234">
        <v>828.41</v>
      </c>
      <c r="EP111" s="234">
        <v>544.1</v>
      </c>
      <c r="EQ111" s="234">
        <v>578.16</v>
      </c>
      <c r="ER111" s="234">
        <v>481.58</v>
      </c>
      <c r="ES111" s="234">
        <v>782.29</v>
      </c>
      <c r="ET111" s="234">
        <v>836.15</v>
      </c>
      <c r="EU111" s="234">
        <v>562.04999999999995</v>
      </c>
      <c r="EV111" s="234">
        <v>550.48</v>
      </c>
      <c r="EW111" s="234">
        <v>575.79999999999995</v>
      </c>
      <c r="EX111" s="234">
        <v>569.30999999999995</v>
      </c>
      <c r="EY111" s="234">
        <v>754.73</v>
      </c>
      <c r="EZ111" s="234">
        <v>572.04</v>
      </c>
      <c r="FA111">
        <v>586.36</v>
      </c>
      <c r="FB111" s="234">
        <v>582.41</v>
      </c>
      <c r="FC111" s="234">
        <v>677.84</v>
      </c>
      <c r="FD111" s="234">
        <v>626.5</v>
      </c>
      <c r="FE111" s="234">
        <v>534.48</v>
      </c>
      <c r="FF111" s="234">
        <v>542.51</v>
      </c>
      <c r="FG111" s="234">
        <v>535.04999999999995</v>
      </c>
      <c r="FH111" s="234">
        <v>512.85</v>
      </c>
      <c r="FI111" s="234">
        <v>583.91999999999996</v>
      </c>
      <c r="FJ111" s="234">
        <v>652.29999999999995</v>
      </c>
      <c r="FK111" s="234">
        <v>687.92</v>
      </c>
      <c r="FL111" s="234">
        <v>720.99</v>
      </c>
      <c r="FM111" s="234">
        <v>580.88</v>
      </c>
      <c r="FN111" s="234">
        <v>619.32000000000005</v>
      </c>
      <c r="FO111" s="234">
        <v>810.7</v>
      </c>
      <c r="FP111" s="234">
        <v>570.03</v>
      </c>
      <c r="FQ111" s="234">
        <v>558.6</v>
      </c>
      <c r="FR111" s="234">
        <v>604.54</v>
      </c>
      <c r="FS111" s="234">
        <v>589.16</v>
      </c>
      <c r="FT111" s="234">
        <v>557.77</v>
      </c>
      <c r="FU111" s="234">
        <v>602.52</v>
      </c>
      <c r="FV111" s="234">
        <v>549.08000000000004</v>
      </c>
      <c r="FW111" s="234">
        <v>712.48</v>
      </c>
      <c r="FX111" s="234">
        <v>538.33000000000004</v>
      </c>
      <c r="FY111" s="234">
        <v>766.95</v>
      </c>
      <c r="FZ111" s="234">
        <v>545.70000000000005</v>
      </c>
      <c r="GA111" s="234">
        <v>547.34</v>
      </c>
      <c r="GB111" s="234">
        <v>564.32000000000005</v>
      </c>
      <c r="GC111" s="234">
        <v>874.67</v>
      </c>
      <c r="GD111" s="234">
        <v>541.64</v>
      </c>
      <c r="GE111">
        <v>537.08000000000004</v>
      </c>
      <c r="GF111" s="234">
        <v>761.75</v>
      </c>
      <c r="GG111" s="234">
        <v>777.04</v>
      </c>
      <c r="GH111" s="234">
        <v>741.23</v>
      </c>
      <c r="GI111" s="234">
        <v>517.35</v>
      </c>
      <c r="GJ111" s="234">
        <v>735.8</v>
      </c>
      <c r="GK111" s="234">
        <v>671.89</v>
      </c>
      <c r="GL111" s="234">
        <v>594.91999999999996</v>
      </c>
      <c r="GM111" s="234">
        <v>702.75</v>
      </c>
      <c r="GN111" s="234">
        <v>624.45000000000005</v>
      </c>
      <c r="GO111" s="234">
        <v>456.98</v>
      </c>
      <c r="GP111" s="234">
        <v>515.6</v>
      </c>
      <c r="GQ111" s="234">
        <v>566.63</v>
      </c>
      <c r="GR111" s="234">
        <v>756.15</v>
      </c>
      <c r="GS111" s="234">
        <v>673.02</v>
      </c>
      <c r="GT111" s="234">
        <v>601.51</v>
      </c>
      <c r="GU111" s="234">
        <v>499.34</v>
      </c>
      <c r="GV111" s="234">
        <v>645.89</v>
      </c>
      <c r="GW111" s="234">
        <v>518.01</v>
      </c>
      <c r="GX111" s="234">
        <v>580.74</v>
      </c>
      <c r="GY111" s="234">
        <v>694.09</v>
      </c>
      <c r="GZ111" s="234">
        <v>797.33</v>
      </c>
      <c r="HA111" s="234">
        <v>598.04999999999995</v>
      </c>
      <c r="HB111" s="234">
        <v>584.92999999999995</v>
      </c>
      <c r="HC111" s="234">
        <v>879.96</v>
      </c>
      <c r="HD111" s="234">
        <v>501.18</v>
      </c>
      <c r="HE111" s="234">
        <v>552.41999999999996</v>
      </c>
      <c r="HF111" s="234">
        <v>585.12</v>
      </c>
      <c r="HG111" s="234">
        <v>584.88</v>
      </c>
      <c r="HH111" s="234">
        <v>653.95000000000005</v>
      </c>
      <c r="HI111" s="234">
        <v>780.02</v>
      </c>
      <c r="HJ111" s="234">
        <v>844.21</v>
      </c>
      <c r="HK111" s="234">
        <v>617.45000000000005</v>
      </c>
      <c r="HL111" s="234">
        <v>564.41</v>
      </c>
      <c r="HM111" s="234">
        <v>794.99</v>
      </c>
      <c r="HN111" s="234">
        <v>587.25</v>
      </c>
      <c r="HO111" s="234">
        <v>724.79</v>
      </c>
      <c r="HP111" s="234">
        <v>666.4</v>
      </c>
      <c r="HQ111" s="234">
        <v>660.16</v>
      </c>
      <c r="HR111" s="234">
        <v>516.99</v>
      </c>
      <c r="HS111" s="234">
        <v>501.07</v>
      </c>
      <c r="HT111" s="234">
        <v>854.53</v>
      </c>
      <c r="HU111" s="234">
        <v>583.79999999999995</v>
      </c>
      <c r="HV111" s="234">
        <v>806.76</v>
      </c>
      <c r="HW111" s="234">
        <v>556.71</v>
      </c>
      <c r="HX111" s="234">
        <v>612.19000000000005</v>
      </c>
      <c r="HY111" s="234">
        <v>811.8</v>
      </c>
      <c r="HZ111" s="234">
        <v>909.23</v>
      </c>
      <c r="IA111" s="234">
        <v>714</v>
      </c>
      <c r="IB111" s="234">
        <v>599.03</v>
      </c>
      <c r="IC111" s="234">
        <v>677.83</v>
      </c>
      <c r="ID111" s="234">
        <v>575.41</v>
      </c>
      <c r="IE111" s="234">
        <v>599.6</v>
      </c>
      <c r="IF111" s="234">
        <v>497.2</v>
      </c>
      <c r="IG111" s="234">
        <v>572.39</v>
      </c>
      <c r="IH111" s="234">
        <v>574.25</v>
      </c>
      <c r="II111" s="234">
        <v>580.46</v>
      </c>
      <c r="IJ111" s="234">
        <v>679.6</v>
      </c>
      <c r="IK111" s="234">
        <v>747</v>
      </c>
      <c r="IL111" s="234">
        <v>559.67999999999995</v>
      </c>
      <c r="IM111" s="234">
        <v>505.83</v>
      </c>
      <c r="IN111" s="234">
        <v>710.6</v>
      </c>
      <c r="IO111" s="234">
        <v>532.34</v>
      </c>
      <c r="IP111" s="234">
        <v>587.48</v>
      </c>
      <c r="IQ111" s="234">
        <v>583.35</v>
      </c>
      <c r="IR111" s="234">
        <v>470.16</v>
      </c>
      <c r="IS111" s="234">
        <v>573.9</v>
      </c>
      <c r="IT111" s="234">
        <v>579.92999999999995</v>
      </c>
      <c r="IU111" s="234">
        <v>596.79</v>
      </c>
      <c r="IV111" s="234">
        <v>584.79999999999995</v>
      </c>
      <c r="IW111" s="234">
        <v>598.42999999999995</v>
      </c>
      <c r="IX111" s="234">
        <v>828.28</v>
      </c>
      <c r="IY111" s="234">
        <v>679.57</v>
      </c>
      <c r="IZ111" s="234">
        <v>581.59</v>
      </c>
      <c r="JA111" s="234">
        <v>570.73</v>
      </c>
      <c r="JB111" s="234">
        <v>561.9</v>
      </c>
      <c r="JC111" s="234">
        <v>587.62</v>
      </c>
      <c r="JD111" s="234">
        <v>747.62</v>
      </c>
      <c r="JE111" s="234">
        <v>611.73</v>
      </c>
      <c r="JF111" s="234">
        <v>642.9</v>
      </c>
      <c r="JG111" s="234">
        <v>555.28</v>
      </c>
      <c r="JH111" s="234">
        <v>592.07000000000005</v>
      </c>
      <c r="JI111" s="234">
        <v>569.46</v>
      </c>
      <c r="JJ111" s="234">
        <v>626.83000000000004</v>
      </c>
      <c r="JK111" s="234">
        <v>762.11</v>
      </c>
      <c r="JL111" s="234">
        <v>564.22</v>
      </c>
      <c r="JM111" s="234">
        <v>518.38</v>
      </c>
      <c r="JN111">
        <v>589.99</v>
      </c>
      <c r="JO111" s="234">
        <v>596.35</v>
      </c>
      <c r="JP111" s="234">
        <v>856.07</v>
      </c>
      <c r="JQ111" s="234">
        <v>583.95000000000005</v>
      </c>
      <c r="JR111" s="234">
        <v>816.03</v>
      </c>
      <c r="JS111" s="234">
        <v>613.41999999999996</v>
      </c>
      <c r="JT111" s="234">
        <v>494.22</v>
      </c>
      <c r="JU111" s="234">
        <v>570.04999999999995</v>
      </c>
      <c r="JV111" s="234">
        <v>574.72</v>
      </c>
      <c r="JW111" s="234">
        <v>779.3</v>
      </c>
      <c r="JX111" s="234">
        <v>585.04</v>
      </c>
      <c r="JY111" s="234">
        <v>592.21</v>
      </c>
      <c r="JZ111" s="234">
        <v>536.87</v>
      </c>
      <c r="KA111" s="234">
        <v>642.34</v>
      </c>
      <c r="KB111" s="234">
        <v>570.30999999999995</v>
      </c>
      <c r="KC111" s="234">
        <v>473.87</v>
      </c>
      <c r="KD111" s="234">
        <v>601.9</v>
      </c>
      <c r="KE111" s="234">
        <v>603.83000000000004</v>
      </c>
      <c r="KF111" s="234">
        <v>817.95</v>
      </c>
      <c r="KG111" s="234">
        <v>761.61</v>
      </c>
      <c r="KH111" s="234">
        <v>642.44000000000005</v>
      </c>
      <c r="KI111" s="234">
        <v>594.32000000000005</v>
      </c>
      <c r="KJ111">
        <v>518.23</v>
      </c>
      <c r="KK111" s="234">
        <v>578.6</v>
      </c>
      <c r="KL111" s="234">
        <v>558.13</v>
      </c>
      <c r="KM111" s="234">
        <v>803.9</v>
      </c>
      <c r="KN111" s="234">
        <v>824.96</v>
      </c>
      <c r="KO111" s="234">
        <v>516.79999999999995</v>
      </c>
      <c r="KP111" s="234">
        <v>497.11</v>
      </c>
      <c r="KQ111" s="234">
        <v>552.78</v>
      </c>
      <c r="KR111" s="234">
        <v>621.25</v>
      </c>
      <c r="KS111" s="234">
        <v>538.73</v>
      </c>
      <c r="KT111" s="234">
        <v>717.84</v>
      </c>
      <c r="KU111" s="234">
        <v>586.16</v>
      </c>
      <c r="KV111" s="234">
        <v>761.04</v>
      </c>
      <c r="KW111" s="234">
        <v>638</v>
      </c>
      <c r="KX111" s="234">
        <v>751.51</v>
      </c>
      <c r="KY111" s="234">
        <v>831.78</v>
      </c>
      <c r="KZ111" s="234">
        <v>815.67</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6C2A9-E2E0-4A54-B6C2-502819E55344}">
  <sheetPr codeName="Sheet6"/>
  <dimension ref="A1:AQ335"/>
  <sheetViews>
    <sheetView zoomScale="90" zoomScaleNormal="90" workbookViewId="0">
      <selection activeCell="L22" sqref="L22"/>
    </sheetView>
  </sheetViews>
  <sheetFormatPr defaultRowHeight="14.45"/>
  <cols>
    <col min="1" max="1" width="14.85546875" customWidth="1"/>
    <col min="2" max="2" width="4.85546875" customWidth="1"/>
    <col min="3" max="3" width="20.140625" customWidth="1"/>
    <col min="6" max="6" width="26.85546875" customWidth="1"/>
    <col min="11" max="11" width="11.28515625" customWidth="1"/>
    <col min="12" max="12" width="14.140625" customWidth="1"/>
    <col min="13" max="13" width="9.85546875" bestFit="1" customWidth="1"/>
    <col min="14" max="14" width="19.28515625" customWidth="1"/>
    <col min="16" max="16" width="15.7109375" customWidth="1"/>
  </cols>
  <sheetData>
    <row r="1" spans="1:43">
      <c r="A1" s="11" t="s">
        <v>372</v>
      </c>
      <c r="B1">
        <v>1</v>
      </c>
      <c r="C1" s="11" t="s">
        <v>372</v>
      </c>
      <c r="D1">
        <v>68.3556975999999</v>
      </c>
      <c r="E1">
        <v>18.820600500000001</v>
      </c>
      <c r="F1" s="10" t="s">
        <v>682</v>
      </c>
      <c r="G1" s="10">
        <v>1</v>
      </c>
      <c r="H1" s="10">
        <v>1.9</v>
      </c>
      <c r="J1" t="s">
        <v>683</v>
      </c>
      <c r="P1" t="str">
        <f ca="1">N7</f>
        <v>Karlshamn</v>
      </c>
    </row>
    <row r="2" spans="1:43">
      <c r="A2" s="11" t="s">
        <v>373</v>
      </c>
      <c r="B2">
        <v>2</v>
      </c>
      <c r="C2" t="s">
        <v>373</v>
      </c>
      <c r="D2">
        <v>59.357999999999997</v>
      </c>
      <c r="E2">
        <v>17.524000000000001</v>
      </c>
      <c r="F2" t="s">
        <v>684</v>
      </c>
      <c r="G2">
        <v>3</v>
      </c>
      <c r="H2">
        <v>1</v>
      </c>
      <c r="I2">
        <f>IF(F2=$L$3,1,0)</f>
        <v>0</v>
      </c>
      <c r="O2" s="5"/>
      <c r="P2" t="str">
        <f ca="1">N8</f>
        <v>Karlskrona</v>
      </c>
      <c r="Q2" s="5"/>
      <c r="R2" s="5"/>
      <c r="S2" s="5"/>
      <c r="T2" s="5"/>
      <c r="U2" s="5"/>
      <c r="V2" s="5"/>
      <c r="W2" s="5"/>
      <c r="X2" s="5"/>
      <c r="Y2" s="5"/>
      <c r="Z2" s="5"/>
      <c r="AA2" s="5"/>
      <c r="AB2" s="5"/>
      <c r="AC2" s="5"/>
      <c r="AD2" s="5"/>
      <c r="AE2" s="5"/>
      <c r="AF2" s="5"/>
      <c r="AG2" s="5"/>
      <c r="AH2" s="5"/>
      <c r="AI2" s="5"/>
      <c r="AJ2" s="5"/>
      <c r="AK2" s="5"/>
      <c r="AL2" s="5"/>
      <c r="AM2" s="5"/>
      <c r="AN2" s="5"/>
      <c r="AO2" s="5"/>
      <c r="AP2" s="5"/>
      <c r="AQ2" s="5"/>
    </row>
    <row r="3" spans="1:43">
      <c r="A3" s="11" t="s">
        <v>374</v>
      </c>
      <c r="B3">
        <v>3</v>
      </c>
      <c r="C3" t="s">
        <v>374</v>
      </c>
      <c r="D3">
        <v>57.927999999999997</v>
      </c>
      <c r="E3">
        <v>12.539</v>
      </c>
      <c r="F3" t="s">
        <v>685</v>
      </c>
      <c r="G3">
        <v>3</v>
      </c>
      <c r="H3">
        <v>1</v>
      </c>
      <c r="I3">
        <f t="shared" ref="I3:I66" si="0">IF(F3=$L$3,1,0)</f>
        <v>0</v>
      </c>
      <c r="K3" t="s">
        <v>686</v>
      </c>
      <c r="L3" t="str">
        <f>" " &amp;CHAR(34) &amp; 'Indata och resultat'!D11 &amp; CHAR(34)</f>
        <v xml:space="preserve"> "Blekinge län"</v>
      </c>
      <c r="N3" t="str">
        <f>CHAR(34)</f>
        <v>"</v>
      </c>
      <c r="O3" s="7"/>
      <c r="P3" t="str">
        <f t="shared" ref="P2:P65" ca="1" si="1">N9</f>
        <v>Olofström</v>
      </c>
      <c r="Q3" s="7"/>
      <c r="R3" s="7"/>
      <c r="S3" s="7"/>
      <c r="T3" s="7"/>
      <c r="U3" s="7"/>
      <c r="V3" s="7"/>
      <c r="W3" s="7"/>
      <c r="X3" s="7"/>
      <c r="Y3" s="7"/>
      <c r="Z3" s="7"/>
      <c r="AA3" s="7"/>
      <c r="AB3" s="7"/>
      <c r="AC3" s="7"/>
      <c r="AD3" s="7"/>
      <c r="AE3" s="7"/>
      <c r="AF3" s="7"/>
      <c r="AG3" s="7"/>
      <c r="AH3" s="7"/>
      <c r="AI3" s="7"/>
      <c r="AJ3" s="7"/>
      <c r="AK3" s="7"/>
      <c r="AL3" s="7"/>
      <c r="AM3" s="7"/>
      <c r="AN3" s="7"/>
      <c r="AO3" s="7"/>
      <c r="AP3" s="7"/>
      <c r="AQ3" s="7"/>
    </row>
    <row r="4" spans="1:43">
      <c r="A4" s="11" t="s">
        <v>375</v>
      </c>
      <c r="B4">
        <v>4</v>
      </c>
      <c r="C4" t="s">
        <v>375</v>
      </c>
      <c r="D4">
        <v>56.9</v>
      </c>
      <c r="E4">
        <v>14.555999999999999</v>
      </c>
      <c r="F4" t="s">
        <v>687</v>
      </c>
      <c r="G4">
        <v>3</v>
      </c>
      <c r="H4">
        <v>1</v>
      </c>
      <c r="I4">
        <f t="shared" si="0"/>
        <v>0</v>
      </c>
      <c r="P4" t="str">
        <f t="shared" ca="1" si="1"/>
        <v>Ronneby</v>
      </c>
    </row>
    <row r="5" spans="1:43">
      <c r="A5" s="218" t="s">
        <v>688</v>
      </c>
      <c r="B5">
        <v>5</v>
      </c>
      <c r="C5" s="218" t="s">
        <v>688</v>
      </c>
      <c r="D5" s="218">
        <v>57.838999999999999</v>
      </c>
      <c r="E5" s="218">
        <v>14.816000000000001</v>
      </c>
      <c r="F5" s="218" t="s">
        <v>689</v>
      </c>
      <c r="G5" s="218">
        <v>3</v>
      </c>
      <c r="H5" s="218">
        <v>1</v>
      </c>
      <c r="I5">
        <f t="shared" si="0"/>
        <v>0</v>
      </c>
      <c r="K5" t="s">
        <v>690</v>
      </c>
      <c r="L5" t="s">
        <v>691</v>
      </c>
      <c r="N5" t="str">
        <f ca="1">"$N6$N"&amp;O5+6</f>
        <v>$N6$N11</v>
      </c>
      <c r="O5">
        <f ca="1">SUM(O7:O179)</f>
        <v>5</v>
      </c>
      <c r="P5" t="str">
        <f t="shared" ca="1" si="1"/>
        <v>Sölvesborg</v>
      </c>
    </row>
    <row r="6" spans="1:43">
      <c r="A6" s="11" t="s">
        <v>377</v>
      </c>
      <c r="B6">
        <v>6</v>
      </c>
      <c r="C6" t="s">
        <v>377</v>
      </c>
      <c r="D6">
        <v>59.392000000000003</v>
      </c>
      <c r="E6">
        <v>15.855</v>
      </c>
      <c r="F6" t="s">
        <v>692</v>
      </c>
      <c r="G6">
        <v>3</v>
      </c>
      <c r="H6">
        <v>1</v>
      </c>
      <c r="I6">
        <f t="shared" si="0"/>
        <v>0</v>
      </c>
      <c r="P6" t="str">
        <f t="shared" ca="1" si="1"/>
        <v>-</v>
      </c>
    </row>
    <row r="7" spans="1:43">
      <c r="A7" s="11" t="s">
        <v>378</v>
      </c>
      <c r="B7">
        <v>7</v>
      </c>
      <c r="C7" t="s">
        <v>378</v>
      </c>
      <c r="D7">
        <v>66.049000000000007</v>
      </c>
      <c r="E7">
        <v>17.884</v>
      </c>
      <c r="F7" t="s">
        <v>682</v>
      </c>
      <c r="G7">
        <v>1</v>
      </c>
      <c r="H7">
        <v>1.7</v>
      </c>
      <c r="I7">
        <f t="shared" si="0"/>
        <v>0</v>
      </c>
      <c r="K7">
        <f>MATCH(1,$I$1:$I$310,0)</f>
        <v>103</v>
      </c>
      <c r="M7" t="str">
        <f>"A" &amp;K7</f>
        <v>A103</v>
      </c>
      <c r="N7" t="str">
        <f t="shared" ref="N7:N23" ca="1" si="2">IF(INDIRECT(M7)="-","-",INDIRECT(M7))</f>
        <v>Karlshamn</v>
      </c>
      <c r="O7">
        <f ca="1">IF(N7="-",0,1)</f>
        <v>1</v>
      </c>
      <c r="P7" t="str">
        <f t="shared" ca="1" si="1"/>
        <v>-</v>
      </c>
    </row>
    <row r="8" spans="1:43">
      <c r="A8" s="219" t="s">
        <v>693</v>
      </c>
      <c r="B8">
        <v>8</v>
      </c>
      <c r="C8" s="219" t="s">
        <v>379</v>
      </c>
      <c r="D8">
        <v>55.633000000000003</v>
      </c>
      <c r="E8">
        <v>13.083</v>
      </c>
      <c r="F8" t="s">
        <v>694</v>
      </c>
      <c r="G8">
        <v>4</v>
      </c>
      <c r="H8">
        <v>0.9</v>
      </c>
      <c r="I8">
        <f t="shared" si="0"/>
        <v>0</v>
      </c>
      <c r="K8">
        <f ca="1">IFERROR(_xlfn.IFNA(MATCH(1,INDIRECT(L8),0)+K7,311),311)</f>
        <v>105</v>
      </c>
      <c r="L8" t="str">
        <f>"$I$"&amp;K7+1&amp;":$I$311"</f>
        <v>$I$104:$I$311</v>
      </c>
      <c r="M8" t="str">
        <f t="shared" ref="M8:M26" ca="1" si="3">"A" &amp;K8</f>
        <v>A105</v>
      </c>
      <c r="N8" t="str">
        <f t="shared" ca="1" si="2"/>
        <v>Karlskrona</v>
      </c>
      <c r="O8">
        <f t="shared" ref="O8:O71" ca="1" si="4">IF(N8="-",0,1)</f>
        <v>1</v>
      </c>
      <c r="P8" t="str">
        <f t="shared" ca="1" si="1"/>
        <v>-</v>
      </c>
    </row>
    <row r="9" spans="1:43">
      <c r="A9" s="11" t="s">
        <v>380</v>
      </c>
      <c r="B9">
        <v>9</v>
      </c>
      <c r="C9" t="s">
        <v>380</v>
      </c>
      <c r="D9">
        <v>65.591999999999999</v>
      </c>
      <c r="E9">
        <v>19.173999999999999</v>
      </c>
      <c r="F9" t="s">
        <v>682</v>
      </c>
      <c r="G9">
        <v>1</v>
      </c>
      <c r="H9">
        <v>1.6</v>
      </c>
      <c r="I9">
        <f t="shared" si="0"/>
        <v>0</v>
      </c>
      <c r="K9">
        <f ca="1">IFERROR(_xlfn.IFNA(MATCH(1,INDIRECT(L9),0)+K8,311),311)</f>
        <v>178</v>
      </c>
      <c r="L9" t="str">
        <f ca="1">"$I$"&amp;K8+1&amp;":$I$311"</f>
        <v>$I$106:$I$311</v>
      </c>
      <c r="M9" t="str">
        <f t="shared" ca="1" si="3"/>
        <v>A178</v>
      </c>
      <c r="N9" t="str">
        <f t="shared" ca="1" si="2"/>
        <v>Olofström</v>
      </c>
      <c r="O9">
        <f t="shared" ca="1" si="4"/>
        <v>1</v>
      </c>
      <c r="P9" t="str">
        <f t="shared" ca="1" si="1"/>
        <v>-</v>
      </c>
    </row>
    <row r="10" spans="1:43">
      <c r="A10" s="11" t="s">
        <v>381</v>
      </c>
      <c r="B10">
        <v>10</v>
      </c>
      <c r="C10" t="s">
        <v>381</v>
      </c>
      <c r="D10">
        <v>59.652999999999999</v>
      </c>
      <c r="E10">
        <v>12.606</v>
      </c>
      <c r="F10" t="s">
        <v>695</v>
      </c>
      <c r="G10">
        <v>2</v>
      </c>
      <c r="H10">
        <v>1.1000000000000001</v>
      </c>
      <c r="I10">
        <f t="shared" si="0"/>
        <v>0</v>
      </c>
      <c r="K10">
        <f t="shared" ref="K10:K73" ca="1" si="5">IFERROR(_xlfn.IFNA(MATCH(1,INDIRECT(L10),0)+K9,311),311)</f>
        <v>189</v>
      </c>
      <c r="L10" t="str">
        <f ca="1">"$I$"&amp;K9+1&amp;":$I$311"</f>
        <v>$I$179:$I$311</v>
      </c>
      <c r="M10" t="str">
        <f t="shared" ca="1" si="3"/>
        <v>A189</v>
      </c>
      <c r="N10" t="str">
        <f t="shared" ca="1" si="2"/>
        <v>Ronneby</v>
      </c>
      <c r="O10">
        <f t="shared" ca="1" si="4"/>
        <v>1</v>
      </c>
      <c r="P10" t="str">
        <f t="shared" ca="1" si="1"/>
        <v>-</v>
      </c>
    </row>
    <row r="11" spans="1:43">
      <c r="A11" s="11" t="s">
        <v>382</v>
      </c>
      <c r="B11">
        <v>11</v>
      </c>
      <c r="C11" t="s">
        <v>382</v>
      </c>
      <c r="D11">
        <v>58.883000000000003</v>
      </c>
      <c r="E11">
        <v>14.914</v>
      </c>
      <c r="F11" t="s">
        <v>696</v>
      </c>
      <c r="G11">
        <v>3</v>
      </c>
      <c r="H11">
        <v>1.1000000000000001</v>
      </c>
      <c r="I11">
        <f t="shared" si="0"/>
        <v>0</v>
      </c>
      <c r="K11">
        <f t="shared" ca="1" si="5"/>
        <v>238</v>
      </c>
      <c r="L11" t="str">
        <f t="shared" ref="L11:L74" ca="1" si="6">"$I$"&amp;K10+1&amp;":$I$311"</f>
        <v>$I$190:$I$311</v>
      </c>
      <c r="M11" t="str">
        <f t="shared" ca="1" si="3"/>
        <v>A238</v>
      </c>
      <c r="N11" t="str">
        <f t="shared" ca="1" si="2"/>
        <v>Sölvesborg</v>
      </c>
      <c r="O11">
        <f t="shared" ca="1" si="4"/>
        <v>1</v>
      </c>
      <c r="P11" t="str">
        <f t="shared" ca="1" si="1"/>
        <v>-</v>
      </c>
    </row>
    <row r="12" spans="1:43">
      <c r="A12" s="11" t="s">
        <v>383</v>
      </c>
      <c r="B12">
        <v>12</v>
      </c>
      <c r="C12" t="s">
        <v>383</v>
      </c>
      <c r="D12">
        <v>60.14</v>
      </c>
      <c r="E12">
        <v>16.198</v>
      </c>
      <c r="F12" t="s">
        <v>697</v>
      </c>
      <c r="G12">
        <v>2</v>
      </c>
      <c r="H12">
        <v>1.1000000000000001</v>
      </c>
      <c r="I12">
        <f t="shared" si="0"/>
        <v>0</v>
      </c>
      <c r="K12">
        <f t="shared" ca="1" si="5"/>
        <v>311</v>
      </c>
      <c r="L12" t="str">
        <f t="shared" ca="1" si="6"/>
        <v>$I$239:$I$311</v>
      </c>
      <c r="M12" t="str">
        <f t="shared" ca="1" si="3"/>
        <v>A311</v>
      </c>
      <c r="N12" t="str">
        <f t="shared" ca="1" si="2"/>
        <v>-</v>
      </c>
      <c r="O12">
        <f t="shared" ca="1" si="4"/>
        <v>0</v>
      </c>
      <c r="P12" t="str">
        <f t="shared" ca="1" si="1"/>
        <v>-</v>
      </c>
    </row>
    <row r="13" spans="1:43">
      <c r="A13" s="11" t="s">
        <v>384</v>
      </c>
      <c r="B13">
        <v>13</v>
      </c>
      <c r="C13" t="s">
        <v>384</v>
      </c>
      <c r="D13">
        <v>59.031999999999996</v>
      </c>
      <c r="E13">
        <v>12.222</v>
      </c>
      <c r="F13" t="s">
        <v>685</v>
      </c>
      <c r="G13">
        <v>3</v>
      </c>
      <c r="H13">
        <v>1</v>
      </c>
      <c r="I13">
        <f t="shared" si="0"/>
        <v>0</v>
      </c>
      <c r="K13">
        <f t="shared" ca="1" si="5"/>
        <v>311</v>
      </c>
      <c r="L13" t="str">
        <f t="shared" ca="1" si="6"/>
        <v>$I$312:$I$311</v>
      </c>
      <c r="M13" t="str">
        <f t="shared" ca="1" si="3"/>
        <v>A311</v>
      </c>
      <c r="N13" t="str">
        <f t="shared" ca="1" si="2"/>
        <v>-</v>
      </c>
      <c r="O13">
        <f t="shared" ca="1" si="4"/>
        <v>0</v>
      </c>
      <c r="P13" t="str">
        <f t="shared" ca="1" si="1"/>
        <v>-</v>
      </c>
    </row>
    <row r="14" spans="1:43">
      <c r="A14" s="220" t="s">
        <v>385</v>
      </c>
      <c r="B14">
        <v>14</v>
      </c>
      <c r="C14" s="220" t="s">
        <v>385</v>
      </c>
      <c r="D14">
        <v>61.982999999999997</v>
      </c>
      <c r="E14">
        <v>17.067</v>
      </c>
      <c r="F14" t="s">
        <v>698</v>
      </c>
      <c r="G14">
        <v>2</v>
      </c>
      <c r="H14">
        <v>1.2</v>
      </c>
      <c r="I14">
        <f t="shared" si="0"/>
        <v>0</v>
      </c>
      <c r="K14">
        <f t="shared" ca="1" si="5"/>
        <v>311</v>
      </c>
      <c r="L14" t="str">
        <f t="shared" ca="1" si="6"/>
        <v>$I$312:$I$311</v>
      </c>
      <c r="M14" t="str">
        <f t="shared" ca="1" si="3"/>
        <v>A311</v>
      </c>
      <c r="N14" t="str">
        <f t="shared" ca="1" si="2"/>
        <v>-</v>
      </c>
      <c r="O14">
        <f t="shared" ca="1" si="4"/>
        <v>0</v>
      </c>
      <c r="P14" t="str">
        <f t="shared" ca="1" si="1"/>
        <v>-</v>
      </c>
    </row>
    <row r="15" spans="1:43">
      <c r="A15" s="11" t="s">
        <v>386</v>
      </c>
      <c r="B15">
        <v>15</v>
      </c>
      <c r="C15" t="s">
        <v>386</v>
      </c>
      <c r="D15">
        <v>63.93</v>
      </c>
      <c r="E15">
        <v>19.222999999999999</v>
      </c>
      <c r="F15" t="s">
        <v>699</v>
      </c>
      <c r="G15">
        <v>1</v>
      </c>
      <c r="H15">
        <v>1.4</v>
      </c>
      <c r="I15">
        <f t="shared" si="0"/>
        <v>0</v>
      </c>
      <c r="K15">
        <f t="shared" ca="1" si="5"/>
        <v>311</v>
      </c>
      <c r="L15" t="str">
        <f t="shared" ca="1" si="6"/>
        <v>$I$312:$I$311</v>
      </c>
      <c r="M15" t="str">
        <f t="shared" ca="1" si="3"/>
        <v>A311</v>
      </c>
      <c r="N15" t="str">
        <f t="shared" ca="1" si="2"/>
        <v>-</v>
      </c>
      <c r="O15">
        <f t="shared" ca="1" si="4"/>
        <v>0</v>
      </c>
      <c r="P15" t="str">
        <f t="shared" ca="1" si="1"/>
        <v>-</v>
      </c>
    </row>
    <row r="16" spans="1:43">
      <c r="A16" s="11" t="s">
        <v>387</v>
      </c>
      <c r="B16">
        <v>16</v>
      </c>
      <c r="C16" t="s">
        <v>387</v>
      </c>
      <c r="D16">
        <v>56.076000000000001</v>
      </c>
      <c r="E16">
        <v>12.938000000000001</v>
      </c>
      <c r="F16" t="s">
        <v>694</v>
      </c>
      <c r="G16">
        <v>4</v>
      </c>
      <c r="H16">
        <v>0.9</v>
      </c>
      <c r="I16">
        <f t="shared" si="0"/>
        <v>0</v>
      </c>
      <c r="K16">
        <f t="shared" ca="1" si="5"/>
        <v>311</v>
      </c>
      <c r="L16" t="str">
        <f t="shared" ca="1" si="6"/>
        <v>$I$312:$I$311</v>
      </c>
      <c r="M16" t="str">
        <f t="shared" ca="1" si="3"/>
        <v>A311</v>
      </c>
      <c r="N16" t="str">
        <f t="shared" ca="1" si="2"/>
        <v>-</v>
      </c>
      <c r="O16">
        <f t="shared" ca="1" si="4"/>
        <v>0</v>
      </c>
      <c r="P16" t="str">
        <f t="shared" ca="1" si="1"/>
        <v>-</v>
      </c>
    </row>
    <row r="17" spans="1:16">
      <c r="A17" s="11" t="s">
        <v>388</v>
      </c>
      <c r="B17">
        <v>17</v>
      </c>
      <c r="C17" t="s">
        <v>388</v>
      </c>
      <c r="D17">
        <v>65.819999999999993</v>
      </c>
      <c r="E17">
        <v>21.698</v>
      </c>
      <c r="F17" t="s">
        <v>682</v>
      </c>
      <c r="G17">
        <v>1</v>
      </c>
      <c r="H17">
        <v>1.5</v>
      </c>
      <c r="I17">
        <f t="shared" si="0"/>
        <v>0</v>
      </c>
      <c r="K17">
        <f t="shared" ca="1" si="5"/>
        <v>311</v>
      </c>
      <c r="L17" t="str">
        <f t="shared" ca="1" si="6"/>
        <v>$I$312:$I$311</v>
      </c>
      <c r="M17" t="str">
        <f t="shared" ca="1" si="3"/>
        <v>A311</v>
      </c>
      <c r="N17" t="str">
        <f t="shared" ca="1" si="2"/>
        <v>-</v>
      </c>
      <c r="O17">
        <f t="shared" ca="1" si="4"/>
        <v>0</v>
      </c>
      <c r="P17" t="str">
        <f ca="1">N23</f>
        <v>-</v>
      </c>
    </row>
    <row r="18" spans="1:16">
      <c r="A18" s="11" t="s">
        <v>389</v>
      </c>
      <c r="B18">
        <v>18</v>
      </c>
      <c r="C18" t="s">
        <v>389</v>
      </c>
      <c r="D18">
        <v>57.667000000000002</v>
      </c>
      <c r="E18">
        <v>12.567</v>
      </c>
      <c r="F18" t="s">
        <v>685</v>
      </c>
      <c r="G18">
        <v>3</v>
      </c>
      <c r="H18">
        <v>1</v>
      </c>
      <c r="I18">
        <f t="shared" si="0"/>
        <v>0</v>
      </c>
      <c r="K18">
        <f t="shared" ca="1" si="5"/>
        <v>311</v>
      </c>
      <c r="L18" t="str">
        <f t="shared" ca="1" si="6"/>
        <v>$I$312:$I$311</v>
      </c>
      <c r="M18" t="str">
        <f t="shared" ca="1" si="3"/>
        <v>A311</v>
      </c>
      <c r="N18" t="str">
        <f t="shared" ca="1" si="2"/>
        <v>-</v>
      </c>
      <c r="O18">
        <f t="shared" ca="1" si="4"/>
        <v>0</v>
      </c>
      <c r="P18" t="str">
        <f t="shared" ca="1" si="1"/>
        <v>-</v>
      </c>
    </row>
    <row r="19" spans="1:16">
      <c r="A19" s="11" t="s">
        <v>390</v>
      </c>
      <c r="B19">
        <v>19</v>
      </c>
      <c r="C19" t="s">
        <v>390</v>
      </c>
      <c r="D19">
        <v>61.348999999999997</v>
      </c>
      <c r="E19">
        <v>16.393000000000001</v>
      </c>
      <c r="F19" t="s">
        <v>698</v>
      </c>
      <c r="G19">
        <v>2</v>
      </c>
      <c r="H19">
        <v>1.2</v>
      </c>
      <c r="I19">
        <f t="shared" si="0"/>
        <v>0</v>
      </c>
      <c r="K19">
        <f t="shared" ca="1" si="5"/>
        <v>311</v>
      </c>
      <c r="L19" t="str">
        <f t="shared" ca="1" si="6"/>
        <v>$I$312:$I$311</v>
      </c>
      <c r="M19" t="str">
        <f t="shared" ca="1" si="3"/>
        <v>A311</v>
      </c>
      <c r="N19" t="str">
        <f t="shared" ca="1" si="2"/>
        <v>-</v>
      </c>
      <c r="O19">
        <f t="shared" ca="1" si="4"/>
        <v>0</v>
      </c>
      <c r="P19" t="str">
        <f t="shared" ca="1" si="1"/>
        <v>-</v>
      </c>
    </row>
    <row r="20" spans="1:16">
      <c r="A20" s="11" t="s">
        <v>391</v>
      </c>
      <c r="B20">
        <v>20</v>
      </c>
      <c r="C20" t="s">
        <v>391</v>
      </c>
      <c r="D20">
        <v>56.88</v>
      </c>
      <c r="E20">
        <v>16.66</v>
      </c>
      <c r="F20" t="s">
        <v>700</v>
      </c>
      <c r="G20">
        <v>4</v>
      </c>
      <c r="H20">
        <v>0.9</v>
      </c>
      <c r="I20">
        <f t="shared" si="0"/>
        <v>0</v>
      </c>
      <c r="K20">
        <f t="shared" ca="1" si="5"/>
        <v>311</v>
      </c>
      <c r="L20" t="str">
        <f t="shared" ca="1" si="6"/>
        <v>$I$312:$I$311</v>
      </c>
      <c r="M20" t="str">
        <f t="shared" ca="1" si="3"/>
        <v>A311</v>
      </c>
      <c r="N20" t="str">
        <f t="shared" ca="1" si="2"/>
        <v>-</v>
      </c>
      <c r="O20">
        <f t="shared" ca="1" si="4"/>
        <v>0</v>
      </c>
      <c r="P20" t="str">
        <f t="shared" ca="1" si="1"/>
        <v>-</v>
      </c>
    </row>
    <row r="21" spans="1:16">
      <c r="A21" s="11" t="s">
        <v>392</v>
      </c>
      <c r="B21">
        <v>21</v>
      </c>
      <c r="C21" t="s">
        <v>392</v>
      </c>
      <c r="D21">
        <v>60.473999999999997</v>
      </c>
      <c r="E21">
        <v>15.46</v>
      </c>
      <c r="F21" t="s">
        <v>697</v>
      </c>
      <c r="G21">
        <v>2</v>
      </c>
      <c r="H21">
        <v>1.2</v>
      </c>
      <c r="I21">
        <f t="shared" si="0"/>
        <v>0</v>
      </c>
      <c r="K21">
        <f t="shared" ca="1" si="5"/>
        <v>311</v>
      </c>
      <c r="L21" t="str">
        <f ca="1">"$I$"&amp;K20+1&amp;":$I$311"</f>
        <v>$I$312:$I$311</v>
      </c>
      <c r="M21" t="str">
        <f t="shared" ca="1" si="3"/>
        <v>A311</v>
      </c>
      <c r="N21" t="str">
        <f t="shared" ca="1" si="2"/>
        <v>-</v>
      </c>
      <c r="O21">
        <f t="shared" ca="1" si="4"/>
        <v>0</v>
      </c>
      <c r="P21" t="str">
        <f t="shared" ca="1" si="1"/>
        <v>-</v>
      </c>
    </row>
    <row r="22" spans="1:16">
      <c r="A22" s="11" t="s">
        <v>393</v>
      </c>
      <c r="B22">
        <v>22</v>
      </c>
      <c r="C22" t="s">
        <v>393</v>
      </c>
      <c r="D22">
        <v>57.731000000000002</v>
      </c>
      <c r="E22">
        <v>12.946</v>
      </c>
      <c r="F22" t="s">
        <v>685</v>
      </c>
      <c r="G22">
        <v>3</v>
      </c>
      <c r="H22">
        <v>1</v>
      </c>
      <c r="I22">
        <f t="shared" si="0"/>
        <v>0</v>
      </c>
      <c r="K22">
        <f t="shared" ca="1" si="5"/>
        <v>311</v>
      </c>
      <c r="L22" t="str">
        <f t="shared" ca="1" si="6"/>
        <v>$I$312:$I$311</v>
      </c>
      <c r="M22" t="str">
        <f t="shared" ca="1" si="3"/>
        <v>A311</v>
      </c>
      <c r="N22" t="str">
        <f t="shared" ca="1" si="2"/>
        <v>-</v>
      </c>
      <c r="O22">
        <f t="shared" ca="1" si="4"/>
        <v>0</v>
      </c>
      <c r="P22" t="str">
        <f t="shared" ca="1" si="1"/>
        <v>-</v>
      </c>
    </row>
    <row r="23" spans="1:16">
      <c r="A23" s="219" t="s">
        <v>394</v>
      </c>
      <c r="B23">
        <v>23</v>
      </c>
      <c r="C23" s="219" t="s">
        <v>394</v>
      </c>
      <c r="D23">
        <v>59.518999999999998</v>
      </c>
      <c r="E23">
        <v>17.64</v>
      </c>
      <c r="F23" t="s">
        <v>684</v>
      </c>
      <c r="G23">
        <v>3</v>
      </c>
      <c r="H23">
        <v>1</v>
      </c>
      <c r="I23">
        <f t="shared" si="0"/>
        <v>0</v>
      </c>
      <c r="K23">
        <f t="shared" ca="1" si="5"/>
        <v>311</v>
      </c>
      <c r="L23" t="str">
        <f t="shared" ca="1" si="6"/>
        <v>$I$312:$I$311</v>
      </c>
      <c r="M23" t="str">
        <f t="shared" ca="1" si="3"/>
        <v>A311</v>
      </c>
      <c r="N23" t="str">
        <f t="shared" ca="1" si="2"/>
        <v>-</v>
      </c>
      <c r="O23">
        <f t="shared" ca="1" si="4"/>
        <v>0</v>
      </c>
      <c r="P23" t="str">
        <f t="shared" ca="1" si="1"/>
        <v>-</v>
      </c>
    </row>
    <row r="24" spans="1:16">
      <c r="A24" s="11" t="s">
        <v>395</v>
      </c>
      <c r="B24">
        <v>24</v>
      </c>
      <c r="C24" t="s">
        <v>395</v>
      </c>
      <c r="D24" s="10"/>
      <c r="E24" s="10"/>
      <c r="F24" s="10" t="s">
        <v>694</v>
      </c>
      <c r="G24" s="10">
        <v>4</v>
      </c>
      <c r="H24" s="10">
        <v>0.9</v>
      </c>
      <c r="I24">
        <f t="shared" si="0"/>
        <v>0</v>
      </c>
      <c r="K24">
        <f t="shared" ca="1" si="5"/>
        <v>311</v>
      </c>
      <c r="L24" t="str">
        <f t="shared" ca="1" si="6"/>
        <v>$I$312:$I$311</v>
      </c>
      <c r="M24" t="str">
        <f t="shared" ca="1" si="3"/>
        <v>A311</v>
      </c>
      <c r="N24" t="str">
        <f ca="1">IF(INDIRECT(M24)="-","-",INDIRECT(M24))</f>
        <v>-</v>
      </c>
      <c r="O24">
        <f t="shared" ca="1" si="4"/>
        <v>0</v>
      </c>
      <c r="P24" t="str">
        <f t="shared" ca="1" si="1"/>
        <v>-</v>
      </c>
    </row>
    <row r="25" spans="1:16">
      <c r="A25" s="11" t="s">
        <v>396</v>
      </c>
      <c r="B25">
        <v>25</v>
      </c>
      <c r="C25" t="s">
        <v>396</v>
      </c>
      <c r="D25">
        <v>56.079000000000001</v>
      </c>
      <c r="E25">
        <v>14.473000000000001</v>
      </c>
      <c r="F25" t="s">
        <v>694</v>
      </c>
      <c r="G25">
        <v>4</v>
      </c>
      <c r="H25">
        <v>0.9</v>
      </c>
      <c r="I25">
        <f t="shared" si="0"/>
        <v>0</v>
      </c>
      <c r="K25">
        <f t="shared" ca="1" si="5"/>
        <v>311</v>
      </c>
      <c r="L25" t="str">
        <f t="shared" ca="1" si="6"/>
        <v>$I$312:$I$311</v>
      </c>
      <c r="M25" t="str">
        <f t="shared" ca="1" si="3"/>
        <v>A311</v>
      </c>
      <c r="N25" t="str">
        <f t="shared" ref="N25:N88" ca="1" si="7">IF(INDIRECT(M25)="-","-",INDIRECT(M25))</f>
        <v>-</v>
      </c>
      <c r="O25">
        <f t="shared" ca="1" si="4"/>
        <v>0</v>
      </c>
      <c r="P25" t="str">
        <f t="shared" ca="1" si="1"/>
        <v>-</v>
      </c>
    </row>
    <row r="26" spans="1:16">
      <c r="A26" s="11" t="s">
        <v>397</v>
      </c>
      <c r="B26">
        <v>26</v>
      </c>
      <c r="C26" t="s">
        <v>397</v>
      </c>
      <c r="D26">
        <v>62.749000000000002</v>
      </c>
      <c r="E26">
        <v>15.423999999999999</v>
      </c>
      <c r="F26" t="s">
        <v>701</v>
      </c>
      <c r="G26">
        <v>1</v>
      </c>
      <c r="H26">
        <v>1.4</v>
      </c>
      <c r="I26">
        <f t="shared" si="0"/>
        <v>0</v>
      </c>
      <c r="K26">
        <f t="shared" ca="1" si="5"/>
        <v>311</v>
      </c>
      <c r="L26" t="str">
        <f t="shared" ca="1" si="6"/>
        <v>$I$312:$I$311</v>
      </c>
      <c r="M26" t="str">
        <f t="shared" ca="1" si="3"/>
        <v>A311</v>
      </c>
      <c r="N26" t="str">
        <f t="shared" ca="1" si="7"/>
        <v>-</v>
      </c>
      <c r="O26">
        <f t="shared" ca="1" si="4"/>
        <v>0</v>
      </c>
      <c r="P26" t="str">
        <f t="shared" ca="1" si="1"/>
        <v>-</v>
      </c>
    </row>
    <row r="27" spans="1:16">
      <c r="A27" s="221" t="s">
        <v>398</v>
      </c>
      <c r="B27">
        <v>27</v>
      </c>
      <c r="C27" s="221" t="s">
        <v>398</v>
      </c>
      <c r="D27" s="218" t="s">
        <v>702</v>
      </c>
      <c r="E27" s="218" t="s">
        <v>703</v>
      </c>
      <c r="F27" s="218" t="s">
        <v>704</v>
      </c>
      <c r="G27" s="218">
        <v>3</v>
      </c>
      <c r="H27" s="218">
        <v>1</v>
      </c>
      <c r="I27">
        <f t="shared" si="0"/>
        <v>0</v>
      </c>
      <c r="K27">
        <f t="shared" ca="1" si="5"/>
        <v>311</v>
      </c>
      <c r="L27" t="str">
        <f t="shared" ca="1" si="6"/>
        <v>$I$312:$I$311</v>
      </c>
      <c r="M27" t="str">
        <f t="shared" ref="M27:M90" ca="1" si="8">"A" &amp;K27</f>
        <v>A311</v>
      </c>
      <c r="N27" t="str">
        <f t="shared" ca="1" si="7"/>
        <v>-</v>
      </c>
      <c r="O27">
        <f t="shared" ca="1" si="4"/>
        <v>0</v>
      </c>
      <c r="P27" t="str">
        <f t="shared" ca="1" si="1"/>
        <v>-</v>
      </c>
    </row>
    <row r="28" spans="1:16">
      <c r="A28" s="11" t="s">
        <v>399</v>
      </c>
      <c r="B28">
        <v>28</v>
      </c>
      <c r="C28" t="s">
        <v>399</v>
      </c>
      <c r="D28">
        <v>56.424999999999997</v>
      </c>
      <c r="E28">
        <v>12.852</v>
      </c>
      <c r="F28" t="s">
        <v>694</v>
      </c>
      <c r="G28">
        <v>4</v>
      </c>
      <c r="H28">
        <v>0.9</v>
      </c>
      <c r="I28">
        <f t="shared" si="0"/>
        <v>0</v>
      </c>
      <c r="K28">
        <f t="shared" ca="1" si="5"/>
        <v>311</v>
      </c>
      <c r="L28" t="str">
        <f t="shared" ca="1" si="6"/>
        <v>$I$312:$I$311</v>
      </c>
      <c r="M28" t="str">
        <f t="shared" ca="1" si="8"/>
        <v>A311</v>
      </c>
      <c r="N28" t="str">
        <f t="shared" ca="1" si="7"/>
        <v>-</v>
      </c>
      <c r="O28">
        <f t="shared" ca="1" si="4"/>
        <v>0</v>
      </c>
      <c r="P28" t="str">
        <f t="shared" ca="1" si="1"/>
        <v>-</v>
      </c>
    </row>
    <row r="29" spans="1:16">
      <c r="A29" s="11" t="s">
        <v>400</v>
      </c>
      <c r="B29">
        <v>29</v>
      </c>
      <c r="C29" t="s">
        <v>400</v>
      </c>
      <c r="D29" s="10"/>
      <c r="E29" s="10"/>
      <c r="F29" s="10" t="s">
        <v>692</v>
      </c>
      <c r="G29" s="10">
        <v>3</v>
      </c>
      <c r="H29" s="10">
        <v>1.1000000000000001</v>
      </c>
      <c r="I29">
        <f t="shared" si="0"/>
        <v>0</v>
      </c>
      <c r="K29">
        <f t="shared" ca="1" si="5"/>
        <v>311</v>
      </c>
      <c r="L29" t="str">
        <f t="shared" ca="1" si="6"/>
        <v>$I$312:$I$311</v>
      </c>
      <c r="M29" t="str">
        <f t="shared" ca="1" si="8"/>
        <v>A311</v>
      </c>
      <c r="N29" t="str">
        <f t="shared" ca="1" si="7"/>
        <v>-</v>
      </c>
      <c r="O29">
        <f t="shared" ca="1" si="4"/>
        <v>0</v>
      </c>
      <c r="P29" t="str">
        <f t="shared" ca="1" si="1"/>
        <v>-</v>
      </c>
    </row>
    <row r="30" spans="1:16">
      <c r="A30" s="11" t="s">
        <v>401</v>
      </c>
      <c r="B30">
        <v>30</v>
      </c>
      <c r="C30" t="s">
        <v>401</v>
      </c>
      <c r="D30">
        <v>59.396999999999998</v>
      </c>
      <c r="E30">
        <v>18.082000000000001</v>
      </c>
      <c r="F30" t="s">
        <v>684</v>
      </c>
      <c r="G30">
        <v>3</v>
      </c>
      <c r="H30">
        <v>1</v>
      </c>
      <c r="I30">
        <f t="shared" si="0"/>
        <v>0</v>
      </c>
      <c r="K30">
        <f t="shared" ca="1" si="5"/>
        <v>311</v>
      </c>
      <c r="L30" t="str">
        <f t="shared" ca="1" si="6"/>
        <v>$I$312:$I$311</v>
      </c>
      <c r="M30" t="str">
        <f t="shared" ca="1" si="8"/>
        <v>A311</v>
      </c>
      <c r="N30" t="str">
        <f t="shared" ca="1" si="7"/>
        <v>-</v>
      </c>
      <c r="O30">
        <f t="shared" ca="1" si="4"/>
        <v>0</v>
      </c>
      <c r="P30" t="str">
        <f t="shared" ca="1" si="1"/>
        <v>-</v>
      </c>
    </row>
    <row r="31" spans="1:16">
      <c r="A31" s="11" t="s">
        <v>402</v>
      </c>
      <c r="B31">
        <v>31</v>
      </c>
      <c r="C31" t="s">
        <v>402</v>
      </c>
      <c r="D31">
        <v>59.232999999999997</v>
      </c>
      <c r="E31">
        <v>14.433</v>
      </c>
      <c r="F31" t="s">
        <v>696</v>
      </c>
      <c r="G31">
        <v>3</v>
      </c>
      <c r="H31">
        <v>1.1000000000000001</v>
      </c>
      <c r="I31">
        <f t="shared" si="0"/>
        <v>0</v>
      </c>
      <c r="K31">
        <f t="shared" ca="1" si="5"/>
        <v>311</v>
      </c>
      <c r="L31" t="str">
        <f t="shared" ca="1" si="6"/>
        <v>$I$312:$I$311</v>
      </c>
      <c r="M31" t="str">
        <f t="shared" ca="1" si="8"/>
        <v>A311</v>
      </c>
      <c r="N31" t="str">
        <f t="shared" ca="1" si="7"/>
        <v>-</v>
      </c>
      <c r="O31">
        <f t="shared" ca="1" si="4"/>
        <v>0</v>
      </c>
      <c r="P31" t="str">
        <f t="shared" ca="1" si="1"/>
        <v>-</v>
      </c>
    </row>
    <row r="32" spans="1:16">
      <c r="A32" s="11" t="s">
        <v>403</v>
      </c>
      <c r="B32">
        <v>32</v>
      </c>
      <c r="C32" s="11" t="s">
        <v>403</v>
      </c>
      <c r="F32" t="s">
        <v>698</v>
      </c>
      <c r="G32">
        <v>2</v>
      </c>
      <c r="H32" s="10">
        <v>1.2</v>
      </c>
      <c r="I32">
        <f t="shared" si="0"/>
        <v>0</v>
      </c>
      <c r="K32">
        <f t="shared" ca="1" si="5"/>
        <v>311</v>
      </c>
      <c r="L32" t="str">
        <f t="shared" ca="1" si="6"/>
        <v>$I$312:$I$311</v>
      </c>
      <c r="M32" t="str">
        <f t="shared" ca="1" si="8"/>
        <v>A311</v>
      </c>
      <c r="N32" t="str">
        <f t="shared" ca="1" si="7"/>
        <v>-</v>
      </c>
      <c r="O32">
        <f t="shared" ca="1" si="4"/>
        <v>0</v>
      </c>
      <c r="P32" t="str">
        <f t="shared" ca="1" si="1"/>
        <v>-</v>
      </c>
    </row>
    <row r="33" spans="1:16">
      <c r="A33" s="219" t="s">
        <v>404</v>
      </c>
      <c r="B33">
        <v>33</v>
      </c>
      <c r="C33" s="219" t="s">
        <v>404</v>
      </c>
      <c r="D33">
        <v>60.55</v>
      </c>
      <c r="E33">
        <v>15.132999999999999</v>
      </c>
      <c r="F33" t="s">
        <v>697</v>
      </c>
      <c r="G33">
        <v>2</v>
      </c>
      <c r="H33">
        <v>1.2</v>
      </c>
      <c r="I33">
        <f t="shared" si="0"/>
        <v>0</v>
      </c>
      <c r="K33">
        <f t="shared" ca="1" si="5"/>
        <v>311</v>
      </c>
      <c r="L33" t="str">
        <f t="shared" ca="1" si="6"/>
        <v>$I$312:$I$311</v>
      </c>
      <c r="M33" t="str">
        <f t="shared" ca="1" si="8"/>
        <v>A311</v>
      </c>
      <c r="N33" t="str">
        <f t="shared" ca="1" si="7"/>
        <v>-</v>
      </c>
      <c r="O33">
        <f t="shared" ca="1" si="4"/>
        <v>0</v>
      </c>
      <c r="P33" t="str">
        <f t="shared" ca="1" si="1"/>
        <v>-</v>
      </c>
    </row>
    <row r="34" spans="1:16">
      <c r="A34" s="11" t="s">
        <v>405</v>
      </c>
      <c r="B34">
        <v>34</v>
      </c>
      <c r="C34" t="s">
        <v>405</v>
      </c>
      <c r="D34">
        <v>64.262</v>
      </c>
      <c r="E34">
        <v>16.417999999999999</v>
      </c>
      <c r="F34" t="s">
        <v>699</v>
      </c>
      <c r="G34">
        <v>1</v>
      </c>
      <c r="H34">
        <v>1.5</v>
      </c>
      <c r="I34">
        <f t="shared" si="0"/>
        <v>0</v>
      </c>
      <c r="K34">
        <f t="shared" ca="1" si="5"/>
        <v>311</v>
      </c>
      <c r="L34" t="str">
        <f t="shared" ca="1" si="6"/>
        <v>$I$312:$I$311</v>
      </c>
      <c r="M34" t="str">
        <f t="shared" ca="1" si="8"/>
        <v>A311</v>
      </c>
      <c r="N34" t="str">
        <f t="shared" ca="1" si="7"/>
        <v>-</v>
      </c>
      <c r="O34">
        <f t="shared" ca="1" si="4"/>
        <v>0</v>
      </c>
      <c r="P34" t="str">
        <f t="shared" ca="1" si="1"/>
        <v>-</v>
      </c>
    </row>
    <row r="35" spans="1:16">
      <c r="A35" s="13" t="s">
        <v>406</v>
      </c>
      <c r="B35">
        <v>35</v>
      </c>
      <c r="C35" s="13" t="s">
        <v>406</v>
      </c>
      <c r="D35">
        <v>58.908000000000001</v>
      </c>
      <c r="E35">
        <v>11.94</v>
      </c>
      <c r="F35" t="s">
        <v>685</v>
      </c>
      <c r="G35">
        <v>3</v>
      </c>
      <c r="H35">
        <v>1</v>
      </c>
      <c r="I35">
        <f t="shared" si="0"/>
        <v>0</v>
      </c>
      <c r="K35">
        <f t="shared" ca="1" si="5"/>
        <v>311</v>
      </c>
      <c r="L35" t="str">
        <f t="shared" ca="1" si="6"/>
        <v>$I$312:$I$311</v>
      </c>
      <c r="M35" t="str">
        <f t="shared" ca="1" si="8"/>
        <v>A311</v>
      </c>
      <c r="N35" t="str">
        <f t="shared" ca="1" si="7"/>
        <v>-</v>
      </c>
      <c r="O35">
        <f t="shared" ca="1" si="4"/>
        <v>0</v>
      </c>
      <c r="P35" t="str">
        <f t="shared" ca="1" si="1"/>
        <v>-</v>
      </c>
    </row>
    <row r="36" spans="1:16">
      <c r="A36" s="11" t="s">
        <v>407</v>
      </c>
      <c r="B36">
        <v>36</v>
      </c>
      <c r="C36" s="11" t="s">
        <v>407</v>
      </c>
      <c r="F36" s="10" t="s">
        <v>698</v>
      </c>
      <c r="G36" s="10">
        <v>2</v>
      </c>
      <c r="H36" s="10">
        <v>1.3</v>
      </c>
      <c r="I36">
        <f t="shared" si="0"/>
        <v>0</v>
      </c>
      <c r="K36">
        <f t="shared" ca="1" si="5"/>
        <v>311</v>
      </c>
      <c r="L36" t="str">
        <f t="shared" ca="1" si="6"/>
        <v>$I$312:$I$311</v>
      </c>
      <c r="M36" t="str">
        <f t="shared" ca="1" si="8"/>
        <v>A311</v>
      </c>
      <c r="N36" t="str">
        <f t="shared" ca="1" si="7"/>
        <v>-</v>
      </c>
      <c r="O36">
        <f t="shared" ca="1" si="4"/>
        <v>0</v>
      </c>
      <c r="P36" t="str">
        <f t="shared" ca="1" si="1"/>
        <v>-</v>
      </c>
    </row>
    <row r="37" spans="1:16">
      <c r="A37" s="11" t="s">
        <v>408</v>
      </c>
      <c r="B37">
        <v>37</v>
      </c>
      <c r="C37" t="s">
        <v>408</v>
      </c>
      <c r="D37">
        <v>57.667000000000002</v>
      </c>
      <c r="E37">
        <v>14.974</v>
      </c>
      <c r="F37" t="s">
        <v>689</v>
      </c>
      <c r="G37">
        <v>3</v>
      </c>
      <c r="H37">
        <v>1.1000000000000001</v>
      </c>
      <c r="I37">
        <f t="shared" si="0"/>
        <v>0</v>
      </c>
      <c r="K37">
        <f t="shared" ca="1" si="5"/>
        <v>311</v>
      </c>
      <c r="L37" t="str">
        <f t="shared" ca="1" si="6"/>
        <v>$I$312:$I$311</v>
      </c>
      <c r="M37" t="str">
        <f t="shared" ca="1" si="8"/>
        <v>A311</v>
      </c>
      <c r="N37" t="str">
        <f t="shared" ca="1" si="7"/>
        <v>-</v>
      </c>
      <c r="O37">
        <f t="shared" ca="1" si="4"/>
        <v>0</v>
      </c>
      <c r="P37" t="str">
        <f t="shared" ca="1" si="1"/>
        <v>-</v>
      </c>
    </row>
    <row r="38" spans="1:16">
      <c r="A38" s="11" t="s">
        <v>409</v>
      </c>
      <c r="B38">
        <v>38</v>
      </c>
      <c r="C38" t="s">
        <v>409</v>
      </c>
      <c r="D38">
        <v>56.63</v>
      </c>
      <c r="E38">
        <v>15.538</v>
      </c>
      <c r="F38" t="s">
        <v>700</v>
      </c>
      <c r="G38">
        <v>4</v>
      </c>
      <c r="H38">
        <v>0.9</v>
      </c>
      <c r="I38">
        <f t="shared" si="0"/>
        <v>0</v>
      </c>
      <c r="K38">
        <f t="shared" ca="1" si="5"/>
        <v>311</v>
      </c>
      <c r="L38" t="str">
        <f t="shared" ca="1" si="6"/>
        <v>$I$312:$I$311</v>
      </c>
      <c r="M38" t="str">
        <f t="shared" ca="1" si="8"/>
        <v>A311</v>
      </c>
      <c r="N38" t="str">
        <f t="shared" ca="1" si="7"/>
        <v>-</v>
      </c>
      <c r="O38">
        <f t="shared" ca="1" si="4"/>
        <v>0</v>
      </c>
      <c r="P38" t="str">
        <f t="shared" ca="1" si="1"/>
        <v>-</v>
      </c>
    </row>
    <row r="39" spans="1:16">
      <c r="A39" s="11" t="s">
        <v>410</v>
      </c>
      <c r="B39">
        <v>39</v>
      </c>
      <c r="C39" t="s">
        <v>410</v>
      </c>
      <c r="D39">
        <v>59.64</v>
      </c>
      <c r="E39">
        <v>17.09</v>
      </c>
      <c r="F39" t="s">
        <v>704</v>
      </c>
      <c r="G39">
        <v>3</v>
      </c>
      <c r="H39">
        <v>1</v>
      </c>
      <c r="I39">
        <f t="shared" si="0"/>
        <v>0</v>
      </c>
      <c r="K39">
        <f t="shared" ca="1" si="5"/>
        <v>311</v>
      </c>
      <c r="L39" t="str">
        <f t="shared" ca="1" si="6"/>
        <v>$I$312:$I$311</v>
      </c>
      <c r="M39" t="str">
        <f t="shared" ca="1" si="8"/>
        <v>A311</v>
      </c>
      <c r="N39" t="str">
        <f t="shared" ca="1" si="7"/>
        <v>-</v>
      </c>
      <c r="O39">
        <f t="shared" ca="1" si="4"/>
        <v>0</v>
      </c>
      <c r="P39" t="str">
        <f t="shared" ca="1" si="1"/>
        <v>-</v>
      </c>
    </row>
    <row r="40" spans="1:16">
      <c r="A40" s="11" t="s">
        <v>411</v>
      </c>
      <c r="B40">
        <v>40</v>
      </c>
      <c r="C40" t="s">
        <v>411</v>
      </c>
      <c r="D40">
        <v>59.37</v>
      </c>
      <c r="E40">
        <v>16.498999999999999</v>
      </c>
      <c r="F40" t="s">
        <v>705</v>
      </c>
      <c r="G40">
        <v>3</v>
      </c>
      <c r="H40">
        <v>1</v>
      </c>
      <c r="I40">
        <f t="shared" si="0"/>
        <v>0</v>
      </c>
      <c r="K40">
        <f t="shared" ca="1" si="5"/>
        <v>311</v>
      </c>
      <c r="L40" t="str">
        <f t="shared" ca="1" si="6"/>
        <v>$I$312:$I$311</v>
      </c>
      <c r="M40" t="str">
        <f t="shared" ca="1" si="8"/>
        <v>A311</v>
      </c>
      <c r="N40" t="str">
        <f t="shared" ca="1" si="7"/>
        <v>-</v>
      </c>
      <c r="O40">
        <f t="shared" ca="1" si="4"/>
        <v>0</v>
      </c>
      <c r="P40" t="str">
        <f t="shared" ca="1" si="1"/>
        <v>-</v>
      </c>
    </row>
    <row r="41" spans="1:16">
      <c r="A41" s="11" t="s">
        <v>412</v>
      </c>
      <c r="B41">
        <v>41</v>
      </c>
      <c r="C41" t="s">
        <v>412</v>
      </c>
      <c r="D41">
        <v>55.837000000000003</v>
      </c>
      <c r="E41">
        <v>13.305999999999999</v>
      </c>
      <c r="F41" t="s">
        <v>694</v>
      </c>
      <c r="G41">
        <v>4</v>
      </c>
      <c r="H41">
        <v>0.9</v>
      </c>
      <c r="I41">
        <f t="shared" si="0"/>
        <v>0</v>
      </c>
      <c r="K41">
        <f t="shared" ca="1" si="5"/>
        <v>311</v>
      </c>
      <c r="L41" t="str">
        <f t="shared" ca="1" si="6"/>
        <v>$I$312:$I$311</v>
      </c>
      <c r="M41" t="str">
        <f t="shared" ca="1" si="8"/>
        <v>A311</v>
      </c>
      <c r="N41" t="str">
        <f t="shared" ca="1" si="7"/>
        <v>-</v>
      </c>
      <c r="O41">
        <f t="shared" ca="1" si="4"/>
        <v>0</v>
      </c>
      <c r="P41" t="str">
        <f t="shared" ca="1" si="1"/>
        <v>-</v>
      </c>
    </row>
    <row r="42" spans="1:16">
      <c r="A42" s="11" t="s">
        <v>413</v>
      </c>
      <c r="B42">
        <v>42</v>
      </c>
      <c r="C42" t="s">
        <v>413</v>
      </c>
      <c r="D42">
        <v>59.997</v>
      </c>
      <c r="E42">
        <v>15.808999999999999</v>
      </c>
      <c r="F42" t="s">
        <v>692</v>
      </c>
      <c r="G42">
        <v>3</v>
      </c>
      <c r="H42">
        <v>1.1000000000000001</v>
      </c>
      <c r="I42">
        <f t="shared" si="0"/>
        <v>0</v>
      </c>
      <c r="K42">
        <f t="shared" ca="1" si="5"/>
        <v>311</v>
      </c>
      <c r="L42" t="str">
        <f t="shared" ca="1" si="6"/>
        <v>$I$312:$I$311</v>
      </c>
      <c r="M42" t="str">
        <f t="shared" ca="1" si="8"/>
        <v>A311</v>
      </c>
      <c r="N42" t="str">
        <f t="shared" ca="1" si="7"/>
        <v>-</v>
      </c>
      <c r="O42">
        <f t="shared" ca="1" si="4"/>
        <v>0</v>
      </c>
      <c r="P42" t="str">
        <f t="shared" ca="1" si="1"/>
        <v>-</v>
      </c>
    </row>
    <row r="43" spans="1:16">
      <c r="A43" s="11" t="s">
        <v>414</v>
      </c>
      <c r="B43">
        <v>43</v>
      </c>
      <c r="C43" s="11" t="s">
        <v>414</v>
      </c>
      <c r="F43" s="10" t="s">
        <v>706</v>
      </c>
      <c r="G43">
        <v>4</v>
      </c>
      <c r="H43" s="10">
        <v>0.9</v>
      </c>
      <c r="I43">
        <f t="shared" si="0"/>
        <v>0</v>
      </c>
      <c r="K43">
        <f t="shared" ca="1" si="5"/>
        <v>311</v>
      </c>
      <c r="L43" t="str">
        <f t="shared" ca="1" si="6"/>
        <v>$I$312:$I$311</v>
      </c>
      <c r="M43" t="str">
        <f t="shared" ca="1" si="8"/>
        <v>A311</v>
      </c>
      <c r="N43" t="str">
        <f t="shared" ca="1" si="7"/>
        <v>-</v>
      </c>
      <c r="O43">
        <f t="shared" ca="1" si="4"/>
        <v>0</v>
      </c>
      <c r="P43" t="str">
        <f t="shared" ca="1" si="1"/>
        <v>-</v>
      </c>
    </row>
    <row r="44" spans="1:16">
      <c r="A44" s="11" t="s">
        <v>415</v>
      </c>
      <c r="B44">
        <v>44</v>
      </c>
      <c r="C44" t="s">
        <v>415</v>
      </c>
      <c r="D44">
        <v>58.173000000000002</v>
      </c>
      <c r="E44">
        <v>13.554</v>
      </c>
      <c r="F44" t="s">
        <v>685</v>
      </c>
      <c r="G44">
        <v>3</v>
      </c>
      <c r="H44">
        <v>1</v>
      </c>
      <c r="I44">
        <f t="shared" si="0"/>
        <v>0</v>
      </c>
      <c r="K44">
        <f t="shared" ca="1" si="5"/>
        <v>311</v>
      </c>
      <c r="L44" t="str">
        <f t="shared" ca="1" si="6"/>
        <v>$I$312:$I$311</v>
      </c>
      <c r="M44" t="str">
        <f t="shared" ca="1" si="8"/>
        <v>A311</v>
      </c>
      <c r="N44" t="str">
        <f t="shared" ca="1" si="7"/>
        <v>-</v>
      </c>
      <c r="O44">
        <f t="shared" ca="1" si="4"/>
        <v>0</v>
      </c>
      <c r="P44" t="str">
        <f t="shared" ca="1" si="1"/>
        <v>-</v>
      </c>
    </row>
    <row r="45" spans="1:16">
      <c r="A45" s="11" t="s">
        <v>416</v>
      </c>
      <c r="B45">
        <v>45</v>
      </c>
      <c r="C45" t="s">
        <v>416</v>
      </c>
      <c r="F45" s="10" t="s">
        <v>694</v>
      </c>
      <c r="G45" s="10">
        <v>4</v>
      </c>
      <c r="H45" s="10">
        <v>0.8</v>
      </c>
      <c r="I45">
        <f t="shared" si="0"/>
        <v>0</v>
      </c>
      <c r="K45">
        <f t="shared" ca="1" si="5"/>
        <v>311</v>
      </c>
      <c r="L45" t="str">
        <f t="shared" ca="1" si="6"/>
        <v>$I$312:$I$311</v>
      </c>
      <c r="M45" t="str">
        <f t="shared" ca="1" si="8"/>
        <v>A311</v>
      </c>
      <c r="N45" t="str">
        <f t="shared" ca="1" si="7"/>
        <v>-</v>
      </c>
      <c r="O45">
        <f t="shared" ca="1" si="4"/>
        <v>0</v>
      </c>
      <c r="P45" t="str">
        <f t="shared" ca="1" si="1"/>
        <v>-</v>
      </c>
    </row>
    <row r="46" spans="1:16">
      <c r="A46" s="11" t="s">
        <v>417</v>
      </c>
      <c r="B46">
        <v>46</v>
      </c>
      <c r="C46" t="s">
        <v>417</v>
      </c>
      <c r="D46">
        <v>60.597999999999999</v>
      </c>
      <c r="E46">
        <v>15.67</v>
      </c>
      <c r="F46" t="s">
        <v>697</v>
      </c>
      <c r="G46">
        <v>2</v>
      </c>
      <c r="H46">
        <v>1.2</v>
      </c>
      <c r="I46">
        <f t="shared" si="0"/>
        <v>0</v>
      </c>
      <c r="K46">
        <f t="shared" ca="1" si="5"/>
        <v>311</v>
      </c>
      <c r="L46" t="str">
        <f t="shared" ca="1" si="6"/>
        <v>$I$312:$I$311</v>
      </c>
      <c r="M46" t="str">
        <f t="shared" ca="1" si="8"/>
        <v>A311</v>
      </c>
      <c r="N46" t="str">
        <f t="shared" ca="1" si="7"/>
        <v>-</v>
      </c>
      <c r="O46">
        <f t="shared" ca="1" si="4"/>
        <v>0</v>
      </c>
      <c r="P46" t="str">
        <f t="shared" ca="1" si="1"/>
        <v>-</v>
      </c>
    </row>
    <row r="47" spans="1:16">
      <c r="A47" s="11" t="s">
        <v>418</v>
      </c>
      <c r="B47">
        <v>47</v>
      </c>
      <c r="C47" t="s">
        <v>418</v>
      </c>
      <c r="D47">
        <v>59.710999999999999</v>
      </c>
      <c r="E47">
        <v>14.17</v>
      </c>
      <c r="F47" t="s">
        <v>695</v>
      </c>
      <c r="G47">
        <v>2</v>
      </c>
      <c r="H47">
        <v>1.1000000000000001</v>
      </c>
      <c r="I47">
        <f t="shared" si="0"/>
        <v>0</v>
      </c>
      <c r="K47">
        <f t="shared" ca="1" si="5"/>
        <v>311</v>
      </c>
      <c r="L47" t="str">
        <f t="shared" ca="1" si="6"/>
        <v>$I$312:$I$311</v>
      </c>
      <c r="M47" t="str">
        <f t="shared" ca="1" si="8"/>
        <v>A311</v>
      </c>
      <c r="N47" t="str">
        <f t="shared" ca="1" si="7"/>
        <v>-</v>
      </c>
      <c r="O47">
        <f t="shared" ca="1" si="4"/>
        <v>0</v>
      </c>
      <c r="P47" t="str">
        <f t="shared" ca="1" si="1"/>
        <v>-</v>
      </c>
    </row>
    <row r="48" spans="1:16">
      <c r="A48" s="11" t="s">
        <v>419</v>
      </c>
      <c r="B48">
        <v>48</v>
      </c>
      <c r="C48" t="s">
        <v>419</v>
      </c>
      <c r="D48">
        <v>60.235999999999997</v>
      </c>
      <c r="E48">
        <v>17.907</v>
      </c>
      <c r="F48" t="s">
        <v>704</v>
      </c>
      <c r="G48">
        <v>3</v>
      </c>
      <c r="H48">
        <v>1</v>
      </c>
      <c r="I48">
        <f t="shared" si="0"/>
        <v>0</v>
      </c>
      <c r="K48">
        <f t="shared" ca="1" si="5"/>
        <v>311</v>
      </c>
      <c r="L48" t="str">
        <f t="shared" ca="1" si="6"/>
        <v>$I$312:$I$311</v>
      </c>
      <c r="M48" t="str">
        <f t="shared" ca="1" si="8"/>
        <v>A311</v>
      </c>
      <c r="N48" t="str">
        <f t="shared" ca="1" si="7"/>
        <v>-</v>
      </c>
      <c r="O48">
        <f t="shared" ca="1" si="4"/>
        <v>0</v>
      </c>
      <c r="P48" t="str">
        <f t="shared" ca="1" si="1"/>
        <v>-</v>
      </c>
    </row>
    <row r="49" spans="1:16">
      <c r="A49" s="11" t="s">
        <v>420</v>
      </c>
      <c r="B49">
        <v>49</v>
      </c>
      <c r="C49" t="s">
        <v>420</v>
      </c>
      <c r="D49">
        <v>58.704999999999998</v>
      </c>
      <c r="E49">
        <v>15.773</v>
      </c>
      <c r="F49" t="s">
        <v>707</v>
      </c>
      <c r="G49">
        <v>3</v>
      </c>
      <c r="H49">
        <v>1</v>
      </c>
      <c r="I49">
        <f t="shared" si="0"/>
        <v>0</v>
      </c>
      <c r="K49">
        <f t="shared" ca="1" si="5"/>
        <v>311</v>
      </c>
      <c r="L49" t="str">
        <f t="shared" ca="1" si="6"/>
        <v>$I$312:$I$311</v>
      </c>
      <c r="M49" t="str">
        <f t="shared" ca="1" si="8"/>
        <v>A311</v>
      </c>
      <c r="N49" t="str">
        <f t="shared" ca="1" si="7"/>
        <v>-</v>
      </c>
      <c r="O49">
        <f t="shared" ca="1" si="4"/>
        <v>0</v>
      </c>
      <c r="P49" t="str">
        <f t="shared" ca="1" si="1"/>
        <v>-</v>
      </c>
    </row>
    <row r="50" spans="1:16">
      <c r="A50" s="219" t="s">
        <v>421</v>
      </c>
      <c r="B50">
        <v>50</v>
      </c>
      <c r="C50" s="219" t="s">
        <v>421</v>
      </c>
      <c r="D50">
        <v>59.167000000000002</v>
      </c>
      <c r="E50">
        <v>14.867000000000001</v>
      </c>
      <c r="F50" t="s">
        <v>696</v>
      </c>
      <c r="G50">
        <v>3</v>
      </c>
      <c r="H50">
        <v>1</v>
      </c>
      <c r="I50">
        <f t="shared" si="0"/>
        <v>0</v>
      </c>
      <c r="K50">
        <f t="shared" ca="1" si="5"/>
        <v>311</v>
      </c>
      <c r="L50" t="str">
        <f t="shared" ca="1" si="6"/>
        <v>$I$312:$I$311</v>
      </c>
      <c r="M50" t="str">
        <f t="shared" ca="1" si="8"/>
        <v>A311</v>
      </c>
      <c r="N50" t="str">
        <f t="shared" ca="1" si="7"/>
        <v>-</v>
      </c>
      <c r="O50">
        <f t="shared" ca="1" si="4"/>
        <v>0</v>
      </c>
      <c r="P50" t="str">
        <f t="shared" ca="1" si="1"/>
        <v>-</v>
      </c>
    </row>
    <row r="51" spans="1:16">
      <c r="A51" s="11" t="s">
        <v>422</v>
      </c>
      <c r="B51">
        <v>51</v>
      </c>
      <c r="C51" t="s">
        <v>422</v>
      </c>
      <c r="D51">
        <v>59.057000000000002</v>
      </c>
      <c r="E51">
        <v>16.596</v>
      </c>
      <c r="F51" t="s">
        <v>705</v>
      </c>
      <c r="G51">
        <v>3</v>
      </c>
      <c r="H51">
        <v>1</v>
      </c>
      <c r="I51">
        <f t="shared" si="0"/>
        <v>0</v>
      </c>
      <c r="K51">
        <f t="shared" ca="1" si="5"/>
        <v>311</v>
      </c>
      <c r="L51" t="str">
        <f t="shared" ca="1" si="6"/>
        <v>$I$312:$I$311</v>
      </c>
      <c r="M51" t="str">
        <f t="shared" ca="1" si="8"/>
        <v>A311</v>
      </c>
      <c r="N51" t="str">
        <f t="shared" ca="1" si="7"/>
        <v>-</v>
      </c>
      <c r="O51">
        <f t="shared" ca="1" si="4"/>
        <v>0</v>
      </c>
      <c r="P51" t="str">
        <f t="shared" ca="1" si="1"/>
        <v>-</v>
      </c>
    </row>
    <row r="52" spans="1:16">
      <c r="A52" s="11" t="s">
        <v>423</v>
      </c>
      <c r="B52">
        <v>52</v>
      </c>
      <c r="C52" t="s">
        <v>423</v>
      </c>
      <c r="D52">
        <v>59.533000000000001</v>
      </c>
      <c r="E52">
        <v>13.467000000000001</v>
      </c>
      <c r="F52" t="s">
        <v>695</v>
      </c>
      <c r="G52">
        <v>2</v>
      </c>
      <c r="H52">
        <v>1.1000000000000001</v>
      </c>
      <c r="I52">
        <f t="shared" si="0"/>
        <v>0</v>
      </c>
      <c r="K52">
        <f t="shared" ca="1" si="5"/>
        <v>311</v>
      </c>
      <c r="L52" t="str">
        <f t="shared" ca="1" si="6"/>
        <v>$I$312:$I$311</v>
      </c>
      <c r="M52" t="str">
        <f t="shared" ca="1" si="8"/>
        <v>A311</v>
      </c>
      <c r="N52" t="str">
        <f t="shared" ca="1" si="7"/>
        <v>-</v>
      </c>
      <c r="O52">
        <f t="shared" ca="1" si="4"/>
        <v>0</v>
      </c>
      <c r="P52" t="str">
        <f t="shared" ca="1" si="1"/>
        <v>-</v>
      </c>
    </row>
    <row r="53" spans="1:16">
      <c r="A53" s="11" t="s">
        <v>424</v>
      </c>
      <c r="B53">
        <v>53</v>
      </c>
      <c r="C53" t="s">
        <v>424</v>
      </c>
      <c r="F53" s="10" t="s">
        <v>699</v>
      </c>
      <c r="G53">
        <v>1</v>
      </c>
      <c r="H53" s="10">
        <v>1.5</v>
      </c>
      <c r="I53">
        <f t="shared" si="0"/>
        <v>0</v>
      </c>
      <c r="K53">
        <f t="shared" ca="1" si="5"/>
        <v>311</v>
      </c>
      <c r="L53" t="str">
        <f t="shared" ca="1" si="6"/>
        <v>$I$312:$I$311</v>
      </c>
      <c r="M53" t="str">
        <f t="shared" ca="1" si="8"/>
        <v>A311</v>
      </c>
      <c r="N53" t="str">
        <f t="shared" ca="1" si="7"/>
        <v>-</v>
      </c>
      <c r="O53">
        <f t="shared" ca="1" si="4"/>
        <v>0</v>
      </c>
      <c r="P53" t="str">
        <f t="shared" ca="1" si="1"/>
        <v>-</v>
      </c>
    </row>
    <row r="54" spans="1:16">
      <c r="A54" s="11" t="s">
        <v>425</v>
      </c>
      <c r="B54">
        <v>54</v>
      </c>
      <c r="C54" t="s">
        <v>425</v>
      </c>
      <c r="D54">
        <v>58.570999999999998</v>
      </c>
      <c r="E54">
        <v>11.994</v>
      </c>
      <c r="F54" t="s">
        <v>685</v>
      </c>
      <c r="G54">
        <v>3</v>
      </c>
      <c r="H54">
        <v>1</v>
      </c>
      <c r="I54">
        <f t="shared" si="0"/>
        <v>0</v>
      </c>
      <c r="K54">
        <f t="shared" ca="1" si="5"/>
        <v>311</v>
      </c>
      <c r="L54" t="str">
        <f t="shared" ca="1" si="6"/>
        <v>$I$312:$I$311</v>
      </c>
      <c r="M54" t="str">
        <f t="shared" ca="1" si="8"/>
        <v>A311</v>
      </c>
      <c r="N54" t="str">
        <f t="shared" ca="1" si="7"/>
        <v>-</v>
      </c>
      <c r="O54">
        <f t="shared" ca="1" si="4"/>
        <v>0</v>
      </c>
      <c r="P54" t="str">
        <f t="shared" ca="1" si="1"/>
        <v>-</v>
      </c>
    </row>
    <row r="55" spans="1:16">
      <c r="A55" s="11" t="s">
        <v>426</v>
      </c>
      <c r="B55">
        <v>55</v>
      </c>
      <c r="C55" s="11" t="s">
        <v>426</v>
      </c>
      <c r="F55" s="10" t="s">
        <v>701</v>
      </c>
      <c r="G55">
        <v>1</v>
      </c>
      <c r="H55" s="10">
        <v>1.5</v>
      </c>
      <c r="I55">
        <f t="shared" si="0"/>
        <v>0</v>
      </c>
      <c r="K55">
        <f t="shared" ca="1" si="5"/>
        <v>311</v>
      </c>
      <c r="L55" t="str">
        <f t="shared" ca="1" si="6"/>
        <v>$I$312:$I$311</v>
      </c>
      <c r="M55" t="str">
        <f t="shared" ca="1" si="8"/>
        <v>A311</v>
      </c>
      <c r="N55" t="str">
        <f t="shared" ca="1" si="7"/>
        <v>-</v>
      </c>
      <c r="O55">
        <f t="shared" ca="1" si="4"/>
        <v>0</v>
      </c>
      <c r="P55" t="str">
        <f t="shared" ca="1" si="1"/>
        <v>-</v>
      </c>
    </row>
    <row r="56" spans="1:16">
      <c r="A56" s="11" t="s">
        <v>427</v>
      </c>
      <c r="B56">
        <v>56</v>
      </c>
      <c r="C56" t="s">
        <v>427</v>
      </c>
      <c r="D56">
        <v>57.298000000000002</v>
      </c>
      <c r="E56">
        <v>13.552</v>
      </c>
      <c r="F56" t="s">
        <v>689</v>
      </c>
      <c r="G56">
        <v>3</v>
      </c>
      <c r="H56">
        <v>1</v>
      </c>
      <c r="I56">
        <f t="shared" si="0"/>
        <v>0</v>
      </c>
      <c r="K56">
        <f t="shared" ca="1" si="5"/>
        <v>311</v>
      </c>
      <c r="L56" t="str">
        <f t="shared" ca="1" si="6"/>
        <v>$I$312:$I$311</v>
      </c>
      <c r="M56" t="str">
        <f t="shared" ca="1" si="8"/>
        <v>A311</v>
      </c>
      <c r="N56" t="str">
        <f t="shared" ca="1" si="7"/>
        <v>-</v>
      </c>
      <c r="O56">
        <f t="shared" ca="1" si="4"/>
        <v>0</v>
      </c>
      <c r="P56" t="str">
        <f t="shared" ca="1" si="1"/>
        <v>-</v>
      </c>
    </row>
    <row r="57" spans="1:16">
      <c r="A57" s="11" t="s">
        <v>428</v>
      </c>
      <c r="B57">
        <v>57</v>
      </c>
      <c r="C57" t="s">
        <v>428</v>
      </c>
      <c r="D57">
        <v>59.042999999999999</v>
      </c>
      <c r="E57">
        <v>17.312999999999999</v>
      </c>
      <c r="F57" t="s">
        <v>705</v>
      </c>
      <c r="G57">
        <v>3</v>
      </c>
      <c r="H57">
        <v>1</v>
      </c>
      <c r="I57">
        <f t="shared" si="0"/>
        <v>0</v>
      </c>
      <c r="K57">
        <f t="shared" ca="1" si="5"/>
        <v>311</v>
      </c>
      <c r="L57" t="str">
        <f t="shared" ca="1" si="6"/>
        <v>$I$312:$I$311</v>
      </c>
      <c r="M57" t="str">
        <f t="shared" ca="1" si="8"/>
        <v>A311</v>
      </c>
      <c r="N57" t="str">
        <f t="shared" ca="1" si="7"/>
        <v>-</v>
      </c>
      <c r="O57">
        <f t="shared" ca="1" si="4"/>
        <v>0</v>
      </c>
      <c r="P57" t="str">
        <f t="shared" ca="1" si="1"/>
        <v>-</v>
      </c>
    </row>
    <row r="58" spans="1:16">
      <c r="A58" s="218" t="s">
        <v>429</v>
      </c>
      <c r="B58">
        <v>58</v>
      </c>
      <c r="C58" s="218" t="s">
        <v>429</v>
      </c>
      <c r="D58" s="218">
        <v>57.356999999999999</v>
      </c>
      <c r="E58" s="218">
        <v>13.734</v>
      </c>
      <c r="F58" s="218" t="s">
        <v>689</v>
      </c>
      <c r="G58" s="218">
        <v>3</v>
      </c>
      <c r="H58" s="218">
        <v>1</v>
      </c>
      <c r="I58">
        <f t="shared" si="0"/>
        <v>0</v>
      </c>
      <c r="K58">
        <f t="shared" ca="1" si="5"/>
        <v>311</v>
      </c>
      <c r="L58" t="str">
        <f t="shared" ca="1" si="6"/>
        <v>$I$312:$I$311</v>
      </c>
      <c r="M58" t="str">
        <f t="shared" ca="1" si="8"/>
        <v>A311</v>
      </c>
      <c r="N58" t="str">
        <f t="shared" ca="1" si="7"/>
        <v>-</v>
      </c>
      <c r="O58">
        <f t="shared" ca="1" si="4"/>
        <v>0</v>
      </c>
      <c r="P58" t="str">
        <f t="shared" ca="1" si="1"/>
        <v>-</v>
      </c>
    </row>
    <row r="59" spans="1:16">
      <c r="A59" s="218" t="s">
        <v>708</v>
      </c>
      <c r="B59">
        <v>59</v>
      </c>
      <c r="C59" s="218" t="s">
        <v>708</v>
      </c>
      <c r="D59" s="218">
        <v>59.35</v>
      </c>
      <c r="E59" s="218">
        <v>13.1</v>
      </c>
      <c r="F59" s="218" t="s">
        <v>695</v>
      </c>
      <c r="G59" s="218">
        <v>2</v>
      </c>
      <c r="H59" s="218">
        <v>1</v>
      </c>
      <c r="I59">
        <f t="shared" si="0"/>
        <v>0</v>
      </c>
      <c r="K59">
        <f t="shared" ca="1" si="5"/>
        <v>311</v>
      </c>
      <c r="L59" t="str">
        <f t="shared" ca="1" si="6"/>
        <v>$I$312:$I$311</v>
      </c>
      <c r="M59" t="str">
        <f t="shared" ca="1" si="8"/>
        <v>A311</v>
      </c>
      <c r="N59" t="str">
        <f t="shared" ca="1" si="7"/>
        <v>-</v>
      </c>
      <c r="O59">
        <f t="shared" ca="1" si="4"/>
        <v>0</v>
      </c>
      <c r="P59" t="str">
        <f t="shared" ca="1" si="1"/>
        <v>-</v>
      </c>
    </row>
    <row r="60" spans="1:16">
      <c r="A60" s="11" t="s">
        <v>431</v>
      </c>
      <c r="B60">
        <v>60</v>
      </c>
      <c r="C60" t="s">
        <v>431</v>
      </c>
      <c r="D60">
        <v>58.332999999999998</v>
      </c>
      <c r="E60">
        <v>12.667</v>
      </c>
      <c r="F60" t="s">
        <v>685</v>
      </c>
      <c r="G60">
        <v>3</v>
      </c>
      <c r="H60">
        <v>1</v>
      </c>
      <c r="I60">
        <f t="shared" si="0"/>
        <v>0</v>
      </c>
      <c r="K60">
        <f t="shared" ca="1" si="5"/>
        <v>311</v>
      </c>
      <c r="L60" t="str">
        <f t="shared" ca="1" si="6"/>
        <v>$I$312:$I$311</v>
      </c>
      <c r="M60" t="str">
        <f t="shared" ca="1" si="8"/>
        <v>A311</v>
      </c>
      <c r="N60" t="str">
        <f t="shared" ca="1" si="7"/>
        <v>-</v>
      </c>
      <c r="O60">
        <f t="shared" ca="1" si="4"/>
        <v>0</v>
      </c>
      <c r="P60" t="str">
        <f t="shared" ca="1" si="1"/>
        <v>-</v>
      </c>
    </row>
    <row r="61" spans="1:16">
      <c r="A61" s="219" t="s">
        <v>432</v>
      </c>
      <c r="B61">
        <v>61</v>
      </c>
      <c r="C61" s="219" t="s">
        <v>432</v>
      </c>
      <c r="D61">
        <v>59.326999999999998</v>
      </c>
      <c r="E61">
        <v>18.39</v>
      </c>
      <c r="F61" t="s">
        <v>684</v>
      </c>
      <c r="G61">
        <v>3</v>
      </c>
      <c r="H61">
        <v>1</v>
      </c>
      <c r="I61">
        <f t="shared" si="0"/>
        <v>0</v>
      </c>
      <c r="K61">
        <f t="shared" ca="1" si="5"/>
        <v>311</v>
      </c>
      <c r="L61" t="str">
        <f t="shared" ca="1" si="6"/>
        <v>$I$312:$I$311</v>
      </c>
      <c r="M61" t="str">
        <f t="shared" ca="1" si="8"/>
        <v>A311</v>
      </c>
      <c r="N61" t="str">
        <f t="shared" ca="1" si="7"/>
        <v>-</v>
      </c>
      <c r="O61">
        <f t="shared" ca="1" si="4"/>
        <v>0</v>
      </c>
      <c r="P61" t="str">
        <f t="shared" ca="1" si="1"/>
        <v>-</v>
      </c>
    </row>
    <row r="62" spans="1:16">
      <c r="A62" s="11" t="s">
        <v>433</v>
      </c>
      <c r="B62">
        <v>62</v>
      </c>
      <c r="C62" s="11" t="s">
        <v>433</v>
      </c>
      <c r="F62" s="10" t="s">
        <v>701</v>
      </c>
      <c r="G62">
        <v>1</v>
      </c>
      <c r="H62" s="10">
        <v>1.5</v>
      </c>
      <c r="I62">
        <f t="shared" si="0"/>
        <v>0</v>
      </c>
      <c r="K62">
        <f t="shared" ca="1" si="5"/>
        <v>311</v>
      </c>
      <c r="L62" t="str">
        <f t="shared" ca="1" si="6"/>
        <v>$I$312:$I$311</v>
      </c>
      <c r="M62" t="str">
        <f t="shared" ca="1" si="8"/>
        <v>A311</v>
      </c>
      <c r="N62" t="str">
        <f t="shared" ca="1" si="7"/>
        <v>-</v>
      </c>
      <c r="O62">
        <f t="shared" ca="1" si="4"/>
        <v>0</v>
      </c>
      <c r="P62" t="str">
        <f t="shared" ca="1" si="1"/>
        <v>-</v>
      </c>
    </row>
    <row r="63" spans="1:16">
      <c r="A63" s="11" t="s">
        <v>434</v>
      </c>
      <c r="B63">
        <v>63</v>
      </c>
      <c r="C63" t="s">
        <v>434</v>
      </c>
      <c r="D63">
        <v>67.14</v>
      </c>
      <c r="E63">
        <v>20.663</v>
      </c>
      <c r="F63" t="s">
        <v>682</v>
      </c>
      <c r="G63">
        <v>1</v>
      </c>
      <c r="H63">
        <v>1.9</v>
      </c>
      <c r="I63">
        <f t="shared" si="0"/>
        <v>0</v>
      </c>
      <c r="K63">
        <f t="shared" ca="1" si="5"/>
        <v>311</v>
      </c>
      <c r="L63" t="str">
        <f t="shared" ca="1" si="6"/>
        <v>$I$312:$I$311</v>
      </c>
      <c r="M63" t="str">
        <f t="shared" ca="1" si="8"/>
        <v>A311</v>
      </c>
      <c r="N63" t="str">
        <f t="shared" ca="1" si="7"/>
        <v>-</v>
      </c>
      <c r="O63">
        <f t="shared" ca="1" si="4"/>
        <v>0</v>
      </c>
      <c r="P63" t="str">
        <f t="shared" ca="1" si="1"/>
        <v>-</v>
      </c>
    </row>
    <row r="64" spans="1:16">
      <c r="A64" s="11" t="s">
        <v>435</v>
      </c>
      <c r="B64">
        <v>64</v>
      </c>
      <c r="C64" t="s">
        <v>435</v>
      </c>
      <c r="D64">
        <v>60.679000000000002</v>
      </c>
      <c r="E64">
        <v>17.183</v>
      </c>
      <c r="F64" t="s">
        <v>698</v>
      </c>
      <c r="G64">
        <v>2</v>
      </c>
      <c r="H64">
        <v>1.1000000000000001</v>
      </c>
      <c r="I64">
        <f t="shared" si="0"/>
        <v>0</v>
      </c>
      <c r="K64">
        <f t="shared" ca="1" si="5"/>
        <v>311</v>
      </c>
      <c r="L64" t="str">
        <f t="shared" ca="1" si="6"/>
        <v>$I$312:$I$311</v>
      </c>
      <c r="M64" t="str">
        <f t="shared" ca="1" si="8"/>
        <v>A311</v>
      </c>
      <c r="N64" t="str">
        <f t="shared" ca="1" si="7"/>
        <v>-</v>
      </c>
      <c r="O64">
        <f t="shared" ca="1" si="4"/>
        <v>0</v>
      </c>
      <c r="P64" t="str">
        <f t="shared" ca="1" si="1"/>
        <v>-</v>
      </c>
    </row>
    <row r="65" spans="1:16">
      <c r="A65" s="11" t="s">
        <v>436</v>
      </c>
      <c r="B65">
        <v>65</v>
      </c>
      <c r="C65" t="s">
        <v>436</v>
      </c>
      <c r="D65">
        <v>57.671999999999997</v>
      </c>
      <c r="E65">
        <v>11.958</v>
      </c>
      <c r="F65" t="s">
        <v>685</v>
      </c>
      <c r="G65">
        <v>4</v>
      </c>
      <c r="H65">
        <v>0.9</v>
      </c>
      <c r="I65">
        <f t="shared" si="0"/>
        <v>0</v>
      </c>
      <c r="K65">
        <f t="shared" ca="1" si="5"/>
        <v>311</v>
      </c>
      <c r="L65" t="str">
        <f t="shared" ca="1" si="6"/>
        <v>$I$312:$I$311</v>
      </c>
      <c r="M65" t="str">
        <f t="shared" ca="1" si="8"/>
        <v>A311</v>
      </c>
      <c r="N65" t="str">
        <f t="shared" ca="1" si="7"/>
        <v>-</v>
      </c>
      <c r="O65">
        <f t="shared" ca="1" si="4"/>
        <v>0</v>
      </c>
      <c r="P65" t="str">
        <f t="shared" ca="1" si="1"/>
        <v>-</v>
      </c>
    </row>
    <row r="66" spans="1:16">
      <c r="A66" s="11" t="s">
        <v>437</v>
      </c>
      <c r="B66">
        <v>66</v>
      </c>
      <c r="C66" t="s">
        <v>437</v>
      </c>
      <c r="D66">
        <v>58.524999999999999</v>
      </c>
      <c r="E66">
        <v>13.491</v>
      </c>
      <c r="F66" t="s">
        <v>685</v>
      </c>
      <c r="G66">
        <v>3</v>
      </c>
      <c r="H66">
        <v>1</v>
      </c>
      <c r="I66">
        <f t="shared" si="0"/>
        <v>0</v>
      </c>
      <c r="K66">
        <f t="shared" ca="1" si="5"/>
        <v>311</v>
      </c>
      <c r="L66" t="str">
        <f t="shared" ca="1" si="6"/>
        <v>$I$312:$I$311</v>
      </c>
      <c r="M66" t="str">
        <f t="shared" ca="1" si="8"/>
        <v>A311</v>
      </c>
      <c r="N66" t="str">
        <f t="shared" ca="1" si="7"/>
        <v>-</v>
      </c>
      <c r="O66">
        <f t="shared" ca="1" si="4"/>
        <v>0</v>
      </c>
      <c r="P66" t="str">
        <f t="shared" ref="P66:P129" ca="1" si="9">N72</f>
        <v>-</v>
      </c>
    </row>
    <row r="67" spans="1:16">
      <c r="A67" s="222" t="s">
        <v>709</v>
      </c>
      <c r="B67">
        <v>67</v>
      </c>
      <c r="C67" s="222" t="s">
        <v>709</v>
      </c>
      <c r="D67" s="218">
        <v>57.908999999999999</v>
      </c>
      <c r="E67" s="218">
        <v>14.074999999999999</v>
      </c>
      <c r="F67" s="218" t="s">
        <v>689</v>
      </c>
      <c r="G67" s="218">
        <v>3</v>
      </c>
      <c r="H67" s="218">
        <v>1</v>
      </c>
      <c r="I67">
        <f t="shared" ref="I67:I130" si="10">IF(F67=$L$3,1,0)</f>
        <v>0</v>
      </c>
      <c r="K67">
        <f t="shared" ca="1" si="5"/>
        <v>311</v>
      </c>
      <c r="L67" t="str">
        <f t="shared" ca="1" si="6"/>
        <v>$I$312:$I$311</v>
      </c>
      <c r="M67" t="str">
        <f t="shared" ca="1" si="8"/>
        <v>A311</v>
      </c>
      <c r="N67" t="str">
        <f t="shared" ca="1" si="7"/>
        <v>-</v>
      </c>
      <c r="O67">
        <f t="shared" ca="1" si="4"/>
        <v>0</v>
      </c>
      <c r="P67" t="str">
        <f t="shared" ca="1" si="9"/>
        <v>-</v>
      </c>
    </row>
    <row r="68" spans="1:16">
      <c r="A68" s="11" t="s">
        <v>439</v>
      </c>
      <c r="B68">
        <v>68</v>
      </c>
      <c r="C68" t="s">
        <v>439</v>
      </c>
      <c r="D68">
        <v>60.033999999999999</v>
      </c>
      <c r="E68">
        <v>13.693</v>
      </c>
      <c r="F68" t="s">
        <v>695</v>
      </c>
      <c r="G68">
        <v>2</v>
      </c>
      <c r="H68">
        <v>1.2</v>
      </c>
      <c r="I68">
        <f t="shared" si="10"/>
        <v>0</v>
      </c>
      <c r="K68">
        <f t="shared" ca="1" si="5"/>
        <v>311</v>
      </c>
      <c r="L68" t="str">
        <f t="shared" ca="1" si="6"/>
        <v>$I$312:$I$311</v>
      </c>
      <c r="M68" t="str">
        <f t="shared" ca="1" si="8"/>
        <v>A311</v>
      </c>
      <c r="N68" t="str">
        <f t="shared" ca="1" si="7"/>
        <v>-</v>
      </c>
      <c r="O68">
        <f t="shared" ca="1" si="4"/>
        <v>0</v>
      </c>
      <c r="P68" t="str">
        <f t="shared" ca="1" si="9"/>
        <v>-</v>
      </c>
    </row>
    <row r="69" spans="1:16">
      <c r="A69" s="11" t="s">
        <v>440</v>
      </c>
      <c r="B69">
        <v>69</v>
      </c>
      <c r="C69" t="s">
        <v>440</v>
      </c>
      <c r="D69">
        <v>59.067</v>
      </c>
      <c r="E69">
        <v>15.117000000000001</v>
      </c>
      <c r="F69" t="s">
        <v>696</v>
      </c>
      <c r="G69">
        <v>3</v>
      </c>
      <c r="H69">
        <v>1</v>
      </c>
      <c r="I69">
        <f t="shared" si="10"/>
        <v>0</v>
      </c>
      <c r="K69">
        <f t="shared" ca="1" si="5"/>
        <v>311</v>
      </c>
      <c r="L69" t="str">
        <f t="shared" ca="1" si="6"/>
        <v>$I$312:$I$311</v>
      </c>
      <c r="M69" t="str">
        <f t="shared" ca="1" si="8"/>
        <v>A311</v>
      </c>
      <c r="N69" t="str">
        <f t="shared" ca="1" si="7"/>
        <v>-</v>
      </c>
      <c r="O69">
        <f t="shared" ca="1" si="4"/>
        <v>0</v>
      </c>
      <c r="P69" t="str">
        <f t="shared" ca="1" si="9"/>
        <v>-</v>
      </c>
    </row>
    <row r="70" spans="1:16">
      <c r="A70" s="11" t="s">
        <v>441</v>
      </c>
      <c r="B70">
        <v>70</v>
      </c>
      <c r="C70" t="s">
        <v>441</v>
      </c>
      <c r="D70">
        <v>59.613999999999997</v>
      </c>
      <c r="E70">
        <v>16.228999999999999</v>
      </c>
      <c r="F70" t="s">
        <v>692</v>
      </c>
      <c r="G70">
        <v>3</v>
      </c>
      <c r="H70">
        <v>1</v>
      </c>
      <c r="I70">
        <f t="shared" si="10"/>
        <v>0</v>
      </c>
      <c r="K70">
        <f t="shared" ca="1" si="5"/>
        <v>311</v>
      </c>
      <c r="L70" t="str">
        <f t="shared" ca="1" si="6"/>
        <v>$I$312:$I$311</v>
      </c>
      <c r="M70" t="str">
        <f t="shared" ca="1" si="8"/>
        <v>A311</v>
      </c>
      <c r="N70" t="str">
        <f t="shared" ca="1" si="7"/>
        <v>-</v>
      </c>
      <c r="O70">
        <f t="shared" ca="1" si="4"/>
        <v>0</v>
      </c>
      <c r="P70" t="str">
        <f t="shared" ca="1" si="9"/>
        <v>-</v>
      </c>
    </row>
    <row r="71" spans="1:16">
      <c r="A71" s="11" t="s">
        <v>442</v>
      </c>
      <c r="B71">
        <v>71</v>
      </c>
      <c r="C71" s="11" t="s">
        <v>442</v>
      </c>
      <c r="F71" s="10" t="s">
        <v>706</v>
      </c>
      <c r="G71">
        <v>4</v>
      </c>
      <c r="H71" s="10">
        <v>0.9</v>
      </c>
      <c r="I71">
        <f t="shared" si="10"/>
        <v>0</v>
      </c>
      <c r="K71">
        <f t="shared" ca="1" si="5"/>
        <v>311</v>
      </c>
      <c r="L71" t="str">
        <f t="shared" ca="1" si="6"/>
        <v>$I$312:$I$311</v>
      </c>
      <c r="M71" t="str">
        <f t="shared" ca="1" si="8"/>
        <v>A311</v>
      </c>
      <c r="N71" t="str">
        <f t="shared" ca="1" si="7"/>
        <v>-</v>
      </c>
      <c r="O71">
        <f t="shared" ca="1" si="4"/>
        <v>0</v>
      </c>
      <c r="P71" t="str">
        <f t="shared" ca="1" si="9"/>
        <v>-</v>
      </c>
    </row>
    <row r="72" spans="1:16">
      <c r="A72" s="11" t="s">
        <v>443</v>
      </c>
      <c r="B72">
        <v>72</v>
      </c>
      <c r="C72" s="11" t="s">
        <v>443</v>
      </c>
      <c r="F72" s="10" t="s">
        <v>701</v>
      </c>
      <c r="G72">
        <v>1</v>
      </c>
      <c r="H72" s="10">
        <v>1.4</v>
      </c>
      <c r="I72">
        <f t="shared" si="10"/>
        <v>0</v>
      </c>
      <c r="K72">
        <f t="shared" ca="1" si="5"/>
        <v>311</v>
      </c>
      <c r="L72" t="str">
        <f t="shared" ca="1" si="6"/>
        <v>$I$312:$I$311</v>
      </c>
      <c r="M72" t="str">
        <f t="shared" ca="1" si="8"/>
        <v>A311</v>
      </c>
      <c r="N72" t="str">
        <f t="shared" ca="1" si="7"/>
        <v>-</v>
      </c>
      <c r="O72">
        <f t="shared" ref="O72:O135" ca="1" si="11">IF(N72="-",0,1)</f>
        <v>0</v>
      </c>
      <c r="P72" t="str">
        <f t="shared" ca="1" si="9"/>
        <v>-</v>
      </c>
    </row>
    <row r="73" spans="1:16">
      <c r="A73" s="11" t="s">
        <v>444</v>
      </c>
      <c r="B73">
        <v>73</v>
      </c>
      <c r="C73" t="s">
        <v>444</v>
      </c>
      <c r="D73">
        <v>65.832999999999998</v>
      </c>
      <c r="E73">
        <v>24.128</v>
      </c>
      <c r="F73" t="s">
        <v>682</v>
      </c>
      <c r="G73">
        <v>1</v>
      </c>
      <c r="H73">
        <v>1.5</v>
      </c>
      <c r="I73">
        <f t="shared" si="10"/>
        <v>0</v>
      </c>
      <c r="K73">
        <f t="shared" ca="1" si="5"/>
        <v>311</v>
      </c>
      <c r="L73" t="str">
        <f t="shared" ca="1" si="6"/>
        <v>$I$312:$I$311</v>
      </c>
      <c r="M73" t="str">
        <f t="shared" ca="1" si="8"/>
        <v>A311</v>
      </c>
      <c r="N73" t="str">
        <f t="shared" ca="1" si="7"/>
        <v>-</v>
      </c>
      <c r="O73">
        <f t="shared" ca="1" si="11"/>
        <v>0</v>
      </c>
      <c r="P73" t="str">
        <f t="shared" ca="1" si="9"/>
        <v>-</v>
      </c>
    </row>
    <row r="74" spans="1:16">
      <c r="A74" s="11" t="s">
        <v>445</v>
      </c>
      <c r="B74">
        <v>74</v>
      </c>
      <c r="C74" t="s">
        <v>445</v>
      </c>
      <c r="D74">
        <v>62.42</v>
      </c>
      <c r="E74">
        <v>13.5</v>
      </c>
      <c r="F74" t="s">
        <v>701</v>
      </c>
      <c r="G74">
        <v>1</v>
      </c>
      <c r="H74">
        <v>1.1000000000000001</v>
      </c>
      <c r="I74">
        <f t="shared" si="10"/>
        <v>0</v>
      </c>
      <c r="K74">
        <f t="shared" ref="K74:K137" ca="1" si="12">IFERROR(_xlfn.IFNA(MATCH(1,INDIRECT(L74),0)+K73,311),311)</f>
        <v>311</v>
      </c>
      <c r="L74" t="str">
        <f t="shared" ca="1" si="6"/>
        <v>$I$312:$I$311</v>
      </c>
      <c r="M74" t="str">
        <f t="shared" ca="1" si="8"/>
        <v>A311</v>
      </c>
      <c r="N74" t="str">
        <f t="shared" ca="1" si="7"/>
        <v>-</v>
      </c>
      <c r="O74">
        <f t="shared" ca="1" si="11"/>
        <v>0</v>
      </c>
      <c r="P74" t="str">
        <f t="shared" ca="1" si="9"/>
        <v>-</v>
      </c>
    </row>
    <row r="75" spans="1:16">
      <c r="A75" s="11" t="s">
        <v>446</v>
      </c>
      <c r="B75">
        <v>75</v>
      </c>
      <c r="C75" t="s">
        <v>446</v>
      </c>
      <c r="D75">
        <v>60.276000000000003</v>
      </c>
      <c r="E75">
        <v>15.987</v>
      </c>
      <c r="F75" t="s">
        <v>697</v>
      </c>
      <c r="G75">
        <v>2</v>
      </c>
      <c r="H75">
        <v>1.1000000000000001</v>
      </c>
      <c r="I75">
        <f t="shared" si="10"/>
        <v>0</v>
      </c>
      <c r="K75">
        <f t="shared" ca="1" si="12"/>
        <v>311</v>
      </c>
      <c r="L75" t="str">
        <f t="shared" ref="L75:L138" ca="1" si="13">"$I$"&amp;K74+1&amp;":$I$311"</f>
        <v>$I$312:$I$311</v>
      </c>
      <c r="M75" t="str">
        <f t="shared" ca="1" si="8"/>
        <v>A311</v>
      </c>
      <c r="N75" t="str">
        <f t="shared" ca="1" si="7"/>
        <v>-</v>
      </c>
      <c r="O75">
        <f t="shared" ca="1" si="11"/>
        <v>0</v>
      </c>
      <c r="P75" t="str">
        <f t="shared" ca="1" si="9"/>
        <v>-</v>
      </c>
    </row>
    <row r="76" spans="1:16">
      <c r="A76" s="11" t="s">
        <v>447</v>
      </c>
      <c r="B76">
        <v>76</v>
      </c>
      <c r="C76" t="s">
        <v>447</v>
      </c>
      <c r="D76">
        <v>56.033999999999999</v>
      </c>
      <c r="E76">
        <v>12.734</v>
      </c>
      <c r="F76" t="s">
        <v>694</v>
      </c>
      <c r="G76">
        <v>4</v>
      </c>
      <c r="H76">
        <v>0.9</v>
      </c>
      <c r="I76">
        <f t="shared" si="10"/>
        <v>0</v>
      </c>
      <c r="K76">
        <f t="shared" ca="1" si="12"/>
        <v>311</v>
      </c>
      <c r="L76" t="str">
        <f t="shared" ca="1" si="13"/>
        <v>$I$312:$I$311</v>
      </c>
      <c r="M76" t="str">
        <f t="shared" ca="1" si="8"/>
        <v>A311</v>
      </c>
      <c r="N76" t="str">
        <f t="shared" ca="1" si="7"/>
        <v>-</v>
      </c>
      <c r="O76">
        <f t="shared" ca="1" si="11"/>
        <v>0</v>
      </c>
      <c r="P76" t="str">
        <f t="shared" ca="1" si="9"/>
        <v>-</v>
      </c>
    </row>
    <row r="77" spans="1:16">
      <c r="A77" s="11" t="s">
        <v>448</v>
      </c>
      <c r="B77">
        <v>77</v>
      </c>
      <c r="C77" s="11" t="s">
        <v>448</v>
      </c>
      <c r="F77" s="10" t="s">
        <v>699</v>
      </c>
      <c r="G77">
        <v>1</v>
      </c>
      <c r="H77" s="10">
        <v>1.8</v>
      </c>
      <c r="I77">
        <f t="shared" si="10"/>
        <v>0</v>
      </c>
      <c r="K77">
        <f t="shared" ca="1" si="12"/>
        <v>311</v>
      </c>
      <c r="L77" t="str">
        <f t="shared" ca="1" si="13"/>
        <v>$I$312:$I$311</v>
      </c>
      <c r="M77" t="str">
        <f t="shared" ca="1" si="8"/>
        <v>A311</v>
      </c>
      <c r="N77" t="str">
        <f t="shared" ca="1" si="7"/>
        <v>-</v>
      </c>
      <c r="O77">
        <f t="shared" ca="1" si="11"/>
        <v>0</v>
      </c>
      <c r="P77" t="str">
        <f t="shared" ca="1" si="9"/>
        <v>-</v>
      </c>
    </row>
    <row r="78" spans="1:16">
      <c r="A78" s="11" t="s">
        <v>449</v>
      </c>
      <c r="B78">
        <v>78</v>
      </c>
      <c r="C78" t="s">
        <v>449</v>
      </c>
      <c r="D78">
        <v>57.24</v>
      </c>
      <c r="E78">
        <v>18.28</v>
      </c>
      <c r="F78" t="s">
        <v>710</v>
      </c>
      <c r="G78">
        <v>3</v>
      </c>
      <c r="H78">
        <v>0.9</v>
      </c>
      <c r="I78">
        <f t="shared" si="10"/>
        <v>0</v>
      </c>
      <c r="K78">
        <f t="shared" ca="1" si="12"/>
        <v>311</v>
      </c>
      <c r="L78" t="str">
        <f t="shared" ca="1" si="13"/>
        <v>$I$312:$I$311</v>
      </c>
      <c r="M78" t="str">
        <f t="shared" ca="1" si="8"/>
        <v>A311</v>
      </c>
      <c r="N78" t="str">
        <f t="shared" ca="1" si="7"/>
        <v>-</v>
      </c>
      <c r="O78">
        <f t="shared" ca="1" si="11"/>
        <v>0</v>
      </c>
      <c r="P78" t="str">
        <f t="shared" ca="1" si="9"/>
        <v>-</v>
      </c>
    </row>
    <row r="79" spans="1:16">
      <c r="A79" s="219" t="s">
        <v>450</v>
      </c>
      <c r="B79">
        <v>79</v>
      </c>
      <c r="C79" s="219" t="s">
        <v>450</v>
      </c>
      <c r="D79">
        <v>58.235999999999997</v>
      </c>
      <c r="E79">
        <v>11.664</v>
      </c>
      <c r="F79" t="s">
        <v>685</v>
      </c>
      <c r="G79">
        <v>3</v>
      </c>
      <c r="H79">
        <v>0.9</v>
      </c>
      <c r="I79">
        <f t="shared" si="10"/>
        <v>0</v>
      </c>
      <c r="K79">
        <f t="shared" ca="1" si="12"/>
        <v>311</v>
      </c>
      <c r="L79" t="str">
        <f t="shared" ca="1" si="13"/>
        <v>$I$312:$I$311</v>
      </c>
      <c r="M79" t="str">
        <f t="shared" ca="1" si="8"/>
        <v>A311</v>
      </c>
      <c r="N79" t="str">
        <f t="shared" ca="1" si="7"/>
        <v>-</v>
      </c>
      <c r="O79">
        <f t="shared" ca="1" si="11"/>
        <v>0</v>
      </c>
      <c r="P79" t="str">
        <f t="shared" ca="1" si="9"/>
        <v>-</v>
      </c>
    </row>
    <row r="80" spans="1:16">
      <c r="A80" s="11" t="s">
        <v>451</v>
      </c>
      <c r="B80">
        <v>80</v>
      </c>
      <c r="C80" t="s">
        <v>451</v>
      </c>
      <c r="D80">
        <v>58.079000000000001</v>
      </c>
      <c r="E80">
        <v>13.028</v>
      </c>
      <c r="F80" t="s">
        <v>685</v>
      </c>
      <c r="G80">
        <v>3</v>
      </c>
      <c r="H80">
        <v>1</v>
      </c>
      <c r="I80">
        <f t="shared" si="10"/>
        <v>0</v>
      </c>
      <c r="K80">
        <f t="shared" ca="1" si="12"/>
        <v>311</v>
      </c>
      <c r="L80" t="str">
        <f t="shared" ca="1" si="13"/>
        <v>$I$312:$I$311</v>
      </c>
      <c r="M80" t="str">
        <f t="shared" ca="1" si="8"/>
        <v>A311</v>
      </c>
      <c r="N80" t="str">
        <f t="shared" ca="1" si="7"/>
        <v>-</v>
      </c>
      <c r="O80">
        <f t="shared" ca="1" si="11"/>
        <v>0</v>
      </c>
      <c r="P80" t="str">
        <f t="shared" ca="1" si="9"/>
        <v>-</v>
      </c>
    </row>
    <row r="81" spans="1:16">
      <c r="A81" s="11" t="s">
        <v>452</v>
      </c>
      <c r="B81">
        <v>81</v>
      </c>
      <c r="C81" t="s">
        <v>452</v>
      </c>
      <c r="D81">
        <v>58.304000000000002</v>
      </c>
      <c r="E81">
        <v>14.284000000000001</v>
      </c>
      <c r="F81" t="s">
        <v>685</v>
      </c>
      <c r="G81">
        <v>3</v>
      </c>
      <c r="H81">
        <v>1</v>
      </c>
      <c r="I81">
        <f t="shared" si="10"/>
        <v>0</v>
      </c>
      <c r="K81">
        <f t="shared" ca="1" si="12"/>
        <v>311</v>
      </c>
      <c r="L81" t="str">
        <f t="shared" ca="1" si="13"/>
        <v>$I$312:$I$311</v>
      </c>
      <c r="M81" t="str">
        <f t="shared" ca="1" si="8"/>
        <v>A311</v>
      </c>
      <c r="N81" t="str">
        <f t="shared" ca="1" si="7"/>
        <v>-</v>
      </c>
      <c r="O81">
        <f t="shared" ca="1" si="11"/>
        <v>0</v>
      </c>
      <c r="P81" t="str">
        <f t="shared" ca="1" si="9"/>
        <v>-</v>
      </c>
    </row>
    <row r="82" spans="1:16">
      <c r="A82" s="11" t="s">
        <v>453</v>
      </c>
      <c r="B82">
        <v>82</v>
      </c>
      <c r="C82" t="s">
        <v>453</v>
      </c>
      <c r="D82">
        <v>60.551000000000002</v>
      </c>
      <c r="E82">
        <v>16.292000000000002</v>
      </c>
      <c r="F82" t="s">
        <v>698</v>
      </c>
      <c r="G82">
        <v>2</v>
      </c>
      <c r="H82">
        <v>1.2</v>
      </c>
      <c r="I82">
        <f t="shared" si="10"/>
        <v>0</v>
      </c>
      <c r="K82">
        <f t="shared" ca="1" si="12"/>
        <v>311</v>
      </c>
      <c r="L82" t="str">
        <f t="shared" ca="1" si="13"/>
        <v>$I$312:$I$311</v>
      </c>
      <c r="M82" t="str">
        <f t="shared" ca="1" si="8"/>
        <v>A311</v>
      </c>
      <c r="N82" t="str">
        <f t="shared" ca="1" si="7"/>
        <v>-</v>
      </c>
      <c r="O82">
        <f t="shared" ca="1" si="11"/>
        <v>0</v>
      </c>
      <c r="P82" t="str">
        <f t="shared" ca="1" si="9"/>
        <v>-</v>
      </c>
    </row>
    <row r="83" spans="1:16">
      <c r="A83" s="11" t="s">
        <v>454</v>
      </c>
      <c r="B83">
        <v>83</v>
      </c>
      <c r="C83" t="s">
        <v>454</v>
      </c>
      <c r="D83">
        <v>58.853000000000002</v>
      </c>
      <c r="E83">
        <v>14.22</v>
      </c>
      <c r="F83" t="s">
        <v>685</v>
      </c>
      <c r="G83">
        <v>3</v>
      </c>
      <c r="H83">
        <v>1</v>
      </c>
      <c r="I83">
        <f t="shared" si="10"/>
        <v>0</v>
      </c>
      <c r="K83">
        <f t="shared" ca="1" si="12"/>
        <v>311</v>
      </c>
      <c r="L83" t="str">
        <f t="shared" ca="1" si="13"/>
        <v>$I$312:$I$311</v>
      </c>
      <c r="M83" t="str">
        <f t="shared" ca="1" si="8"/>
        <v>A311</v>
      </c>
      <c r="N83" t="str">
        <f t="shared" ca="1" si="7"/>
        <v>-</v>
      </c>
      <c r="O83">
        <f t="shared" ca="1" si="11"/>
        <v>0</v>
      </c>
      <c r="P83" t="str">
        <f t="shared" ca="1" si="9"/>
        <v>-</v>
      </c>
    </row>
    <row r="84" spans="1:16">
      <c r="A84" s="11" t="s">
        <v>455</v>
      </c>
      <c r="B84">
        <v>84</v>
      </c>
      <c r="C84" t="s">
        <v>455</v>
      </c>
      <c r="D84">
        <v>59.21</v>
      </c>
      <c r="E84">
        <v>18.041</v>
      </c>
      <c r="F84" t="s">
        <v>684</v>
      </c>
      <c r="G84">
        <v>3</v>
      </c>
      <c r="H84">
        <v>1</v>
      </c>
      <c r="I84">
        <f t="shared" si="10"/>
        <v>0</v>
      </c>
      <c r="K84">
        <f t="shared" ca="1" si="12"/>
        <v>311</v>
      </c>
      <c r="L84" t="str">
        <f t="shared" ca="1" si="13"/>
        <v>$I$312:$I$311</v>
      </c>
      <c r="M84" t="str">
        <f t="shared" ca="1" si="8"/>
        <v>A311</v>
      </c>
      <c r="N84" t="str">
        <f t="shared" ca="1" si="7"/>
        <v>-</v>
      </c>
      <c r="O84">
        <f t="shared" ca="1" si="11"/>
        <v>0</v>
      </c>
      <c r="P84" t="str">
        <f t="shared" ca="1" si="9"/>
        <v>-</v>
      </c>
    </row>
    <row r="85" spans="1:16" s="216" customFormat="1">
      <c r="A85" s="11" t="s">
        <v>456</v>
      </c>
      <c r="B85">
        <v>85</v>
      </c>
      <c r="C85" t="s">
        <v>456</v>
      </c>
      <c r="D85">
        <v>61.728999999999999</v>
      </c>
      <c r="E85">
        <v>17.111000000000001</v>
      </c>
      <c r="F85" t="s">
        <v>698</v>
      </c>
      <c r="G85">
        <v>2</v>
      </c>
      <c r="H85">
        <v>1.2</v>
      </c>
      <c r="I85" s="216">
        <f t="shared" si="10"/>
        <v>0</v>
      </c>
      <c r="K85">
        <f t="shared" ca="1" si="12"/>
        <v>311</v>
      </c>
      <c r="L85" t="str">
        <f t="shared" ca="1" si="13"/>
        <v>$I$312:$I$311</v>
      </c>
      <c r="M85" s="216" t="str">
        <f t="shared" ca="1" si="8"/>
        <v>A311</v>
      </c>
      <c r="N85" t="str">
        <f t="shared" ca="1" si="7"/>
        <v>-</v>
      </c>
      <c r="O85" s="216">
        <f t="shared" ca="1" si="11"/>
        <v>0</v>
      </c>
      <c r="P85" s="216" t="str">
        <f t="shared" ca="1" si="9"/>
        <v>-</v>
      </c>
    </row>
    <row r="86" spans="1:16">
      <c r="A86" s="11" t="s">
        <v>457</v>
      </c>
      <c r="B86">
        <v>86</v>
      </c>
      <c r="C86" t="s">
        <v>457</v>
      </c>
      <c r="D86">
        <v>57.497999999999998</v>
      </c>
      <c r="E86">
        <v>15.853999999999999</v>
      </c>
      <c r="F86" t="s">
        <v>700</v>
      </c>
      <c r="G86">
        <v>4</v>
      </c>
      <c r="H86">
        <v>1</v>
      </c>
      <c r="I86">
        <f t="shared" si="10"/>
        <v>0</v>
      </c>
      <c r="K86">
        <f t="shared" ca="1" si="12"/>
        <v>311</v>
      </c>
      <c r="L86" t="str">
        <f t="shared" ca="1" si="13"/>
        <v>$I$312:$I$311</v>
      </c>
      <c r="M86" t="str">
        <f t="shared" ca="1" si="8"/>
        <v>A311</v>
      </c>
      <c r="N86" t="str">
        <f t="shared" ca="1" si="7"/>
        <v>-</v>
      </c>
      <c r="O86">
        <f t="shared" ca="1" si="11"/>
        <v>0</v>
      </c>
      <c r="P86" t="str">
        <f t="shared" ca="1" si="9"/>
        <v>-</v>
      </c>
    </row>
    <row r="87" spans="1:16">
      <c r="A87" s="11" t="s">
        <v>458</v>
      </c>
      <c r="B87">
        <v>87</v>
      </c>
      <c r="C87" s="11" t="s">
        <v>458</v>
      </c>
      <c r="F87" s="10" t="s">
        <v>706</v>
      </c>
      <c r="G87">
        <v>4</v>
      </c>
      <c r="H87" s="10">
        <v>1</v>
      </c>
      <c r="I87">
        <f t="shared" si="10"/>
        <v>0</v>
      </c>
      <c r="K87">
        <f t="shared" ca="1" si="12"/>
        <v>311</v>
      </c>
      <c r="L87" t="str">
        <f t="shared" ca="1" si="13"/>
        <v>$I$312:$I$311</v>
      </c>
      <c r="M87" t="str">
        <f t="shared" ca="1" si="8"/>
        <v>A311</v>
      </c>
      <c r="N87" t="str">
        <f t="shared" ca="1" si="7"/>
        <v>-</v>
      </c>
      <c r="O87">
        <f t="shared" ca="1" si="11"/>
        <v>0</v>
      </c>
      <c r="P87" t="str">
        <f t="shared" ca="1" si="9"/>
        <v>-</v>
      </c>
    </row>
    <row r="88" spans="1:16">
      <c r="A88" s="11" t="s">
        <v>459</v>
      </c>
      <c r="B88">
        <v>88</v>
      </c>
      <c r="C88" t="s">
        <v>459</v>
      </c>
      <c r="D88">
        <v>59.767000000000003</v>
      </c>
      <c r="E88">
        <v>14.516999999999999</v>
      </c>
      <c r="F88" t="s">
        <v>696</v>
      </c>
      <c r="G88">
        <v>3</v>
      </c>
      <c r="H88">
        <v>1.1000000000000001</v>
      </c>
      <c r="I88">
        <f t="shared" si="10"/>
        <v>0</v>
      </c>
      <c r="K88">
        <f t="shared" ca="1" si="12"/>
        <v>311</v>
      </c>
      <c r="L88" t="str">
        <f t="shared" ca="1" si="13"/>
        <v>$I$312:$I$311</v>
      </c>
      <c r="M88" t="str">
        <f t="shared" ca="1" si="8"/>
        <v>A311</v>
      </c>
      <c r="N88" t="str">
        <f t="shared" ca="1" si="7"/>
        <v>-</v>
      </c>
      <c r="O88">
        <f t="shared" ca="1" si="11"/>
        <v>0</v>
      </c>
      <c r="P88" t="str">
        <f t="shared" ca="1" si="9"/>
        <v>-</v>
      </c>
    </row>
    <row r="89" spans="1:16">
      <c r="A89" s="11" t="s">
        <v>460</v>
      </c>
      <c r="B89">
        <v>89</v>
      </c>
      <c r="C89" t="s">
        <v>460</v>
      </c>
      <c r="D89">
        <v>62.634</v>
      </c>
      <c r="E89">
        <v>17.931999999999999</v>
      </c>
      <c r="F89" t="s">
        <v>711</v>
      </c>
      <c r="G89">
        <v>2</v>
      </c>
      <c r="H89">
        <v>1.3</v>
      </c>
      <c r="I89">
        <f t="shared" si="10"/>
        <v>0</v>
      </c>
      <c r="K89">
        <f t="shared" ca="1" si="12"/>
        <v>311</v>
      </c>
      <c r="L89" t="str">
        <f t="shared" ca="1" si="13"/>
        <v>$I$312:$I$311</v>
      </c>
      <c r="M89" t="str">
        <f t="shared" ca="1" si="8"/>
        <v>A311</v>
      </c>
      <c r="N89" t="str">
        <f t="shared" ref="N89:N152" ca="1" si="14">IF(INDIRECT(M89)="-","-",INDIRECT(M89))</f>
        <v>-</v>
      </c>
      <c r="O89">
        <f t="shared" ca="1" si="11"/>
        <v>0</v>
      </c>
      <c r="P89" t="str">
        <f t="shared" ca="1" si="9"/>
        <v>-</v>
      </c>
    </row>
    <row r="90" spans="1:16">
      <c r="A90" s="11" t="s">
        <v>461</v>
      </c>
      <c r="B90">
        <v>90</v>
      </c>
      <c r="C90" t="s">
        <v>461</v>
      </c>
      <c r="D90">
        <v>56.16</v>
      </c>
      <c r="E90">
        <v>13.781000000000001</v>
      </c>
      <c r="F90" t="s">
        <v>694</v>
      </c>
      <c r="G90">
        <v>4</v>
      </c>
      <c r="H90">
        <v>0.9</v>
      </c>
      <c r="I90">
        <f t="shared" si="10"/>
        <v>0</v>
      </c>
      <c r="K90">
        <f t="shared" ca="1" si="12"/>
        <v>311</v>
      </c>
      <c r="L90" t="str">
        <f t="shared" ca="1" si="13"/>
        <v>$I$312:$I$311</v>
      </c>
      <c r="M90" t="str">
        <f t="shared" ca="1" si="8"/>
        <v>A311</v>
      </c>
      <c r="N90" t="str">
        <f t="shared" ca="1" si="14"/>
        <v>-</v>
      </c>
      <c r="O90">
        <f t="shared" ca="1" si="11"/>
        <v>0</v>
      </c>
      <c r="P90" t="str">
        <f t="shared" ca="1" si="9"/>
        <v>-</v>
      </c>
    </row>
    <row r="91" spans="1:16">
      <c r="A91" s="11" t="s">
        <v>462</v>
      </c>
      <c r="B91">
        <v>91</v>
      </c>
      <c r="C91" t="s">
        <v>462</v>
      </c>
      <c r="D91">
        <v>56.213999999999999</v>
      </c>
      <c r="E91">
        <v>12.558</v>
      </c>
      <c r="F91" t="s">
        <v>694</v>
      </c>
      <c r="G91">
        <v>4</v>
      </c>
      <c r="H91">
        <v>0.8</v>
      </c>
      <c r="I91">
        <f t="shared" si="10"/>
        <v>0</v>
      </c>
      <c r="K91">
        <f t="shared" ca="1" si="12"/>
        <v>311</v>
      </c>
      <c r="L91" t="str">
        <f t="shared" ca="1" si="13"/>
        <v>$I$312:$I$311</v>
      </c>
      <c r="M91" t="str">
        <f t="shared" ref="M91:M154" ca="1" si="15">"A" &amp;K91</f>
        <v>A311</v>
      </c>
      <c r="N91" t="str">
        <f t="shared" ca="1" si="14"/>
        <v>-</v>
      </c>
      <c r="O91">
        <f t="shared" ca="1" si="11"/>
        <v>0</v>
      </c>
      <c r="P91" t="str">
        <f t="shared" ca="1" si="9"/>
        <v>-</v>
      </c>
    </row>
    <row r="92" spans="1:16">
      <c r="A92" s="11" t="s">
        <v>463</v>
      </c>
      <c r="B92">
        <v>92</v>
      </c>
      <c r="C92" t="s">
        <v>463</v>
      </c>
      <c r="D92">
        <v>57.164999999999999</v>
      </c>
      <c r="E92">
        <v>16.027000000000001</v>
      </c>
      <c r="F92" t="s">
        <v>700</v>
      </c>
      <c r="G92">
        <v>4</v>
      </c>
      <c r="H92">
        <v>1</v>
      </c>
      <c r="I92">
        <f t="shared" si="10"/>
        <v>0</v>
      </c>
      <c r="K92">
        <f t="shared" ca="1" si="12"/>
        <v>311</v>
      </c>
      <c r="L92" t="str">
        <f t="shared" ca="1" si="13"/>
        <v>$I$312:$I$311</v>
      </c>
      <c r="M92" t="str">
        <f t="shared" ca="1" si="15"/>
        <v>A311</v>
      </c>
      <c r="N92" t="str">
        <f t="shared" ca="1" si="14"/>
        <v>-</v>
      </c>
      <c r="O92">
        <f t="shared" ca="1" si="11"/>
        <v>0</v>
      </c>
      <c r="P92" t="str">
        <f t="shared" ca="1" si="9"/>
        <v>-</v>
      </c>
    </row>
    <row r="93" spans="1:16">
      <c r="A93" s="11" t="s">
        <v>464</v>
      </c>
      <c r="B93">
        <v>93</v>
      </c>
      <c r="C93" t="s">
        <v>464</v>
      </c>
      <c r="D93">
        <v>55.863</v>
      </c>
      <c r="E93">
        <v>13.669</v>
      </c>
      <c r="F93" t="s">
        <v>694</v>
      </c>
      <c r="G93">
        <v>4</v>
      </c>
      <c r="H93">
        <v>0.9</v>
      </c>
      <c r="I93">
        <f t="shared" si="10"/>
        <v>0</v>
      </c>
      <c r="K93">
        <f t="shared" ca="1" si="12"/>
        <v>311</v>
      </c>
      <c r="L93" t="str">
        <f t="shared" ca="1" si="13"/>
        <v>$I$312:$I$311</v>
      </c>
      <c r="M93" t="str">
        <f t="shared" ca="1" si="15"/>
        <v>A311</v>
      </c>
      <c r="N93" t="str">
        <f t="shared" ca="1" si="14"/>
        <v>-</v>
      </c>
      <c r="O93">
        <f t="shared" ca="1" si="11"/>
        <v>0</v>
      </c>
      <c r="P93" t="str">
        <f t="shared" ca="1" si="9"/>
        <v>-</v>
      </c>
    </row>
    <row r="94" spans="1:16">
      <c r="A94" s="11" t="s">
        <v>465</v>
      </c>
      <c r="B94">
        <v>94</v>
      </c>
      <c r="C94" t="s">
        <v>465</v>
      </c>
      <c r="D94">
        <v>55.932000000000002</v>
      </c>
      <c r="E94">
        <v>13.55</v>
      </c>
      <c r="F94" t="s">
        <v>694</v>
      </c>
      <c r="G94">
        <v>4</v>
      </c>
      <c r="H94">
        <v>0.9</v>
      </c>
      <c r="I94">
        <f t="shared" si="10"/>
        <v>0</v>
      </c>
      <c r="K94">
        <f t="shared" ca="1" si="12"/>
        <v>311</v>
      </c>
      <c r="L94" t="str">
        <f t="shared" ca="1" si="13"/>
        <v>$I$312:$I$311</v>
      </c>
      <c r="M94" t="str">
        <f t="shared" ca="1" si="15"/>
        <v>A311</v>
      </c>
      <c r="N94" t="str">
        <f t="shared" ca="1" si="14"/>
        <v>-</v>
      </c>
      <c r="O94">
        <f t="shared" ca="1" si="11"/>
        <v>0</v>
      </c>
      <c r="P94" t="str">
        <f t="shared" ca="1" si="9"/>
        <v>-</v>
      </c>
    </row>
    <row r="95" spans="1:16">
      <c r="A95" s="219" t="s">
        <v>712</v>
      </c>
      <c r="B95">
        <v>95</v>
      </c>
      <c r="C95" s="219" t="s">
        <v>712</v>
      </c>
      <c r="D95">
        <v>59.405999999999999</v>
      </c>
      <c r="E95">
        <v>17.869</v>
      </c>
      <c r="F95" t="s">
        <v>684</v>
      </c>
      <c r="G95">
        <v>3</v>
      </c>
      <c r="H95">
        <v>1</v>
      </c>
      <c r="I95">
        <f t="shared" si="10"/>
        <v>0</v>
      </c>
      <c r="K95">
        <f t="shared" ca="1" si="12"/>
        <v>311</v>
      </c>
      <c r="L95" t="str">
        <f t="shared" ca="1" si="13"/>
        <v>$I$312:$I$311</v>
      </c>
      <c r="M95" t="str">
        <f t="shared" ca="1" si="15"/>
        <v>A311</v>
      </c>
      <c r="N95" t="str">
        <f t="shared" ca="1" si="14"/>
        <v>-</v>
      </c>
      <c r="O95">
        <f t="shared" ca="1" si="11"/>
        <v>0</v>
      </c>
      <c r="P95" t="str">
        <f t="shared" ca="1" si="9"/>
        <v>-</v>
      </c>
    </row>
    <row r="96" spans="1:16">
      <c r="A96" s="11" t="s">
        <v>467</v>
      </c>
      <c r="B96">
        <v>96</v>
      </c>
      <c r="C96" s="11" t="s">
        <v>467</v>
      </c>
      <c r="F96" s="10" t="s">
        <v>682</v>
      </c>
      <c r="G96">
        <v>1</v>
      </c>
      <c r="H96" s="10">
        <v>1.8</v>
      </c>
      <c r="I96">
        <f t="shared" si="10"/>
        <v>0</v>
      </c>
      <c r="K96">
        <f t="shared" ca="1" si="12"/>
        <v>311</v>
      </c>
      <c r="L96" t="str">
        <f t="shared" ca="1" si="13"/>
        <v>$I$312:$I$311</v>
      </c>
      <c r="M96" t="str">
        <f t="shared" ca="1" si="15"/>
        <v>A311</v>
      </c>
      <c r="N96" t="str">
        <f t="shared" ca="1" si="14"/>
        <v>-</v>
      </c>
      <c r="O96">
        <f t="shared" ca="1" si="11"/>
        <v>0</v>
      </c>
      <c r="P96" t="str">
        <f t="shared" ca="1" si="9"/>
        <v>-</v>
      </c>
    </row>
    <row r="97" spans="1:16">
      <c r="A97" s="11" t="s">
        <v>468</v>
      </c>
      <c r="B97">
        <v>97</v>
      </c>
      <c r="C97" s="11" t="s">
        <v>468</v>
      </c>
      <c r="F97" s="10" t="s">
        <v>711</v>
      </c>
      <c r="G97">
        <v>2</v>
      </c>
      <c r="H97" s="10">
        <v>1.4</v>
      </c>
      <c r="I97">
        <f t="shared" si="10"/>
        <v>0</v>
      </c>
      <c r="K97">
        <f t="shared" ca="1" si="12"/>
        <v>311</v>
      </c>
      <c r="L97" t="str">
        <f t="shared" ca="1" si="13"/>
        <v>$I$312:$I$311</v>
      </c>
      <c r="M97" t="str">
        <f t="shared" ca="1" si="15"/>
        <v>A311</v>
      </c>
      <c r="N97" t="str">
        <f t="shared" ca="1" si="14"/>
        <v>-</v>
      </c>
      <c r="O97">
        <f t="shared" ca="1" si="11"/>
        <v>0</v>
      </c>
      <c r="P97" t="str">
        <f t="shared" ca="1" si="9"/>
        <v>-</v>
      </c>
    </row>
    <row r="98" spans="1:16">
      <c r="A98" s="11" t="s">
        <v>469</v>
      </c>
      <c r="B98">
        <v>98</v>
      </c>
      <c r="C98" t="s">
        <v>469</v>
      </c>
      <c r="D98">
        <v>57.76</v>
      </c>
      <c r="E98">
        <v>14.191000000000001</v>
      </c>
      <c r="F98" t="s">
        <v>689</v>
      </c>
      <c r="G98">
        <v>3</v>
      </c>
      <c r="H98">
        <v>1</v>
      </c>
      <c r="I98">
        <f t="shared" si="10"/>
        <v>0</v>
      </c>
      <c r="K98">
        <f t="shared" ca="1" si="12"/>
        <v>311</v>
      </c>
      <c r="L98" t="str">
        <f t="shared" ca="1" si="13"/>
        <v>$I$312:$I$311</v>
      </c>
      <c r="M98" t="str">
        <f t="shared" ca="1" si="15"/>
        <v>A311</v>
      </c>
      <c r="N98" t="str">
        <f t="shared" ca="1" si="14"/>
        <v>-</v>
      </c>
      <c r="O98">
        <f t="shared" ca="1" si="11"/>
        <v>0</v>
      </c>
      <c r="P98" t="str">
        <f t="shared" ca="1" si="9"/>
        <v>-</v>
      </c>
    </row>
    <row r="99" spans="1:16">
      <c r="A99" s="11" t="s">
        <v>470</v>
      </c>
      <c r="B99">
        <v>99</v>
      </c>
      <c r="C99" t="s">
        <v>470</v>
      </c>
      <c r="D99">
        <v>65.856999999999999</v>
      </c>
      <c r="E99">
        <v>23.158000000000001</v>
      </c>
      <c r="F99" t="s">
        <v>682</v>
      </c>
      <c r="G99">
        <v>1</v>
      </c>
      <c r="H99">
        <v>1.5</v>
      </c>
      <c r="I99">
        <f t="shared" si="10"/>
        <v>0</v>
      </c>
      <c r="K99">
        <f t="shared" ca="1" si="12"/>
        <v>311</v>
      </c>
      <c r="L99" t="str">
        <f t="shared" ca="1" si="13"/>
        <v>$I$312:$I$311</v>
      </c>
      <c r="M99" t="str">
        <f t="shared" ca="1" si="15"/>
        <v>A311</v>
      </c>
      <c r="N99" t="str">
        <f t="shared" ca="1" si="14"/>
        <v>-</v>
      </c>
      <c r="O99">
        <f t="shared" ca="1" si="11"/>
        <v>0</v>
      </c>
      <c r="P99" t="str">
        <f t="shared" ca="1" si="9"/>
        <v>-</v>
      </c>
    </row>
    <row r="100" spans="1:16">
      <c r="A100" s="11" t="s">
        <v>471</v>
      </c>
      <c r="B100">
        <v>100</v>
      </c>
      <c r="C100" t="s">
        <v>471</v>
      </c>
      <c r="D100">
        <v>56.679000000000002</v>
      </c>
      <c r="E100">
        <v>16.353999999999999</v>
      </c>
      <c r="F100" t="s">
        <v>700</v>
      </c>
      <c r="G100">
        <v>4</v>
      </c>
      <c r="H100">
        <v>0.9</v>
      </c>
      <c r="I100">
        <f t="shared" si="10"/>
        <v>0</v>
      </c>
      <c r="K100">
        <f t="shared" ca="1" si="12"/>
        <v>311</v>
      </c>
      <c r="L100" t="str">
        <f t="shared" ca="1" si="13"/>
        <v>$I$312:$I$311</v>
      </c>
      <c r="M100" t="str">
        <f t="shared" ca="1" si="15"/>
        <v>A311</v>
      </c>
      <c r="N100" t="str">
        <f t="shared" ca="1" si="14"/>
        <v>-</v>
      </c>
      <c r="O100">
        <f t="shared" ca="1" si="11"/>
        <v>0</v>
      </c>
      <c r="P100" t="str">
        <f t="shared" ca="1" si="9"/>
        <v>-</v>
      </c>
    </row>
    <row r="101" spans="1:16">
      <c r="A101" s="11" t="s">
        <v>472</v>
      </c>
      <c r="B101">
        <v>101</v>
      </c>
      <c r="C101" s="11" t="s">
        <v>472</v>
      </c>
      <c r="F101" s="10" t="s">
        <v>682</v>
      </c>
      <c r="G101" s="10">
        <v>1</v>
      </c>
      <c r="H101" s="10">
        <v>1.9</v>
      </c>
      <c r="I101">
        <f t="shared" si="10"/>
        <v>0</v>
      </c>
      <c r="K101">
        <f t="shared" ca="1" si="12"/>
        <v>311</v>
      </c>
      <c r="L101" t="str">
        <f t="shared" ca="1" si="13"/>
        <v>$I$312:$I$311</v>
      </c>
      <c r="M101" t="str">
        <f t="shared" ca="1" si="15"/>
        <v>A311</v>
      </c>
      <c r="N101" t="str">
        <f t="shared" ca="1" si="14"/>
        <v>-</v>
      </c>
      <c r="O101">
        <f t="shared" ca="1" si="11"/>
        <v>0</v>
      </c>
      <c r="P101" t="str">
        <f t="shared" ca="1" si="9"/>
        <v>-</v>
      </c>
    </row>
    <row r="102" spans="1:16">
      <c r="A102" s="11" t="s">
        <v>473</v>
      </c>
      <c r="B102">
        <v>102</v>
      </c>
      <c r="C102" t="s">
        <v>473</v>
      </c>
      <c r="D102">
        <v>58.536999999999999</v>
      </c>
      <c r="E102">
        <v>14.51</v>
      </c>
      <c r="F102" t="s">
        <v>685</v>
      </c>
      <c r="G102">
        <v>3</v>
      </c>
      <c r="H102">
        <v>1</v>
      </c>
      <c r="I102">
        <f t="shared" si="10"/>
        <v>0</v>
      </c>
      <c r="K102">
        <f t="shared" ca="1" si="12"/>
        <v>311</v>
      </c>
      <c r="L102" t="str">
        <f t="shared" ca="1" si="13"/>
        <v>$I$312:$I$311</v>
      </c>
      <c r="M102" t="str">
        <f t="shared" ca="1" si="15"/>
        <v>A311</v>
      </c>
      <c r="N102" t="str">
        <f t="shared" ca="1" si="14"/>
        <v>-</v>
      </c>
      <c r="O102">
        <f t="shared" ca="1" si="11"/>
        <v>0</v>
      </c>
      <c r="P102" t="str">
        <f t="shared" ca="1" si="9"/>
        <v>-</v>
      </c>
    </row>
    <row r="103" spans="1:16">
      <c r="A103" s="11" t="s">
        <v>41</v>
      </c>
      <c r="B103">
        <v>103</v>
      </c>
      <c r="C103" t="s">
        <v>41</v>
      </c>
      <c r="D103">
        <v>56.186</v>
      </c>
      <c r="E103">
        <v>14.853</v>
      </c>
      <c r="F103" t="s">
        <v>713</v>
      </c>
      <c r="G103">
        <v>4</v>
      </c>
      <c r="H103">
        <v>0.9</v>
      </c>
      <c r="I103">
        <f t="shared" si="10"/>
        <v>1</v>
      </c>
      <c r="K103">
        <f t="shared" ca="1" si="12"/>
        <v>311</v>
      </c>
      <c r="L103" t="str">
        <f t="shared" ca="1" si="13"/>
        <v>$I$312:$I$311</v>
      </c>
      <c r="M103" t="str">
        <f t="shared" ca="1" si="15"/>
        <v>A311</v>
      </c>
      <c r="N103" t="str">
        <f t="shared" ca="1" si="14"/>
        <v>-</v>
      </c>
      <c r="O103">
        <f t="shared" ca="1" si="11"/>
        <v>0</v>
      </c>
      <c r="P103" t="str">
        <f t="shared" ca="1" si="9"/>
        <v>-</v>
      </c>
    </row>
    <row r="104" spans="1:16">
      <c r="A104" s="11" t="s">
        <v>474</v>
      </c>
      <c r="B104">
        <v>104</v>
      </c>
      <c r="C104" t="s">
        <v>474</v>
      </c>
      <c r="D104">
        <v>59.320999999999998</v>
      </c>
      <c r="E104">
        <v>14.534000000000001</v>
      </c>
      <c r="F104" t="s">
        <v>696</v>
      </c>
      <c r="G104">
        <v>3</v>
      </c>
      <c r="H104">
        <v>1.1000000000000001</v>
      </c>
      <c r="I104">
        <f t="shared" si="10"/>
        <v>0</v>
      </c>
      <c r="K104">
        <f t="shared" ca="1" si="12"/>
        <v>311</v>
      </c>
      <c r="L104" t="str">
        <f t="shared" ca="1" si="13"/>
        <v>$I$312:$I$311</v>
      </c>
      <c r="M104" t="str">
        <f t="shared" ca="1" si="15"/>
        <v>A311</v>
      </c>
      <c r="N104" t="str">
        <f t="shared" ca="1" si="14"/>
        <v>-</v>
      </c>
      <c r="O104">
        <f t="shared" ca="1" si="11"/>
        <v>0</v>
      </c>
      <c r="P104" t="str">
        <f t="shared" ca="1" si="9"/>
        <v>-</v>
      </c>
    </row>
    <row r="105" spans="1:16">
      <c r="A105" s="11" t="s">
        <v>475</v>
      </c>
      <c r="B105">
        <v>105</v>
      </c>
      <c r="C105" t="s">
        <v>475</v>
      </c>
      <c r="D105">
        <v>56.183</v>
      </c>
      <c r="E105">
        <v>15.617000000000001</v>
      </c>
      <c r="F105" t="s">
        <v>713</v>
      </c>
      <c r="G105">
        <v>4</v>
      </c>
      <c r="H105">
        <v>0.9</v>
      </c>
      <c r="I105">
        <f t="shared" si="10"/>
        <v>1</v>
      </c>
      <c r="K105">
        <f t="shared" ca="1" si="12"/>
        <v>311</v>
      </c>
      <c r="L105" t="str">
        <f t="shared" ca="1" si="13"/>
        <v>$I$312:$I$311</v>
      </c>
      <c r="M105" t="str">
        <f t="shared" ca="1" si="15"/>
        <v>A311</v>
      </c>
      <c r="N105" t="str">
        <f t="shared" ca="1" si="14"/>
        <v>-</v>
      </c>
      <c r="O105">
        <f t="shared" ca="1" si="11"/>
        <v>0</v>
      </c>
      <c r="P105" t="str">
        <f t="shared" ca="1" si="9"/>
        <v>-</v>
      </c>
    </row>
    <row r="106" spans="1:16">
      <c r="A106" s="11" t="s">
        <v>476</v>
      </c>
      <c r="B106">
        <v>106</v>
      </c>
      <c r="C106" t="s">
        <v>476</v>
      </c>
      <c r="D106">
        <v>59.387</v>
      </c>
      <c r="E106">
        <v>13.507999999999999</v>
      </c>
      <c r="F106" t="s">
        <v>695</v>
      </c>
      <c r="G106">
        <v>2</v>
      </c>
      <c r="H106">
        <v>1.1000000000000001</v>
      </c>
      <c r="I106">
        <f t="shared" si="10"/>
        <v>0</v>
      </c>
      <c r="K106">
        <f t="shared" ca="1" si="12"/>
        <v>311</v>
      </c>
      <c r="L106" t="str">
        <f t="shared" ca="1" si="13"/>
        <v>$I$312:$I$311</v>
      </c>
      <c r="M106" t="str">
        <f t="shared" ca="1" si="15"/>
        <v>A311</v>
      </c>
      <c r="N106" t="str">
        <f t="shared" ca="1" si="14"/>
        <v>-</v>
      </c>
      <c r="O106">
        <f t="shared" ca="1" si="11"/>
        <v>0</v>
      </c>
      <c r="P106" t="str">
        <f t="shared" ca="1" si="9"/>
        <v>-</v>
      </c>
    </row>
    <row r="107" spans="1:16">
      <c r="A107" s="11" t="s">
        <v>477</v>
      </c>
      <c r="B107">
        <v>107</v>
      </c>
      <c r="C107" t="s">
        <v>477</v>
      </c>
      <c r="D107">
        <v>58.985999999999997</v>
      </c>
      <c r="E107">
        <v>16.196000000000002</v>
      </c>
      <c r="F107" t="s">
        <v>705</v>
      </c>
      <c r="G107">
        <v>3</v>
      </c>
      <c r="H107">
        <v>1</v>
      </c>
      <c r="I107">
        <f t="shared" si="10"/>
        <v>0</v>
      </c>
      <c r="K107">
        <f t="shared" ca="1" si="12"/>
        <v>311</v>
      </c>
      <c r="L107" t="str">
        <f t="shared" ca="1" si="13"/>
        <v>$I$312:$I$311</v>
      </c>
      <c r="M107" t="str">
        <f t="shared" ca="1" si="15"/>
        <v>A311</v>
      </c>
      <c r="N107" t="str">
        <f t="shared" ca="1" si="14"/>
        <v>-</v>
      </c>
      <c r="O107">
        <f t="shared" ca="1" si="11"/>
        <v>0</v>
      </c>
      <c r="P107" t="str">
        <f t="shared" ca="1" si="9"/>
        <v>-</v>
      </c>
    </row>
    <row r="108" spans="1:16">
      <c r="A108" s="11" t="s">
        <v>478</v>
      </c>
      <c r="B108">
        <v>108</v>
      </c>
      <c r="C108" t="s">
        <v>478</v>
      </c>
      <c r="D108">
        <v>59.512999999999998</v>
      </c>
      <c r="E108">
        <v>13.319000000000001</v>
      </c>
      <c r="F108" t="s">
        <v>695</v>
      </c>
      <c r="G108">
        <v>2</v>
      </c>
      <c r="H108">
        <v>1.1000000000000001</v>
      </c>
      <c r="I108">
        <f t="shared" si="10"/>
        <v>0</v>
      </c>
      <c r="K108">
        <f t="shared" ca="1" si="12"/>
        <v>311</v>
      </c>
      <c r="L108" t="str">
        <f t="shared" ca="1" si="13"/>
        <v>$I$312:$I$311</v>
      </c>
      <c r="M108" t="str">
        <f t="shared" ca="1" si="15"/>
        <v>A311</v>
      </c>
      <c r="N108" t="str">
        <f t="shared" ca="1" si="14"/>
        <v>-</v>
      </c>
      <c r="O108">
        <f t="shared" ca="1" si="11"/>
        <v>0</v>
      </c>
      <c r="P108" t="str">
        <f t="shared" ca="1" si="9"/>
        <v>-</v>
      </c>
    </row>
    <row r="109" spans="1:16">
      <c r="A109" s="11" t="s">
        <v>479</v>
      </c>
      <c r="B109">
        <v>109</v>
      </c>
      <c r="C109" t="s">
        <v>479</v>
      </c>
      <c r="D109">
        <v>57.494</v>
      </c>
      <c r="E109">
        <v>12.688000000000001</v>
      </c>
      <c r="F109" t="s">
        <v>685</v>
      </c>
      <c r="G109">
        <v>3</v>
      </c>
      <c r="H109">
        <v>1</v>
      </c>
      <c r="I109">
        <f t="shared" si="10"/>
        <v>0</v>
      </c>
      <c r="K109">
        <f t="shared" ca="1" si="12"/>
        <v>311</v>
      </c>
      <c r="L109" t="str">
        <f t="shared" ca="1" si="13"/>
        <v>$I$312:$I$311</v>
      </c>
      <c r="M109" t="str">
        <f t="shared" ca="1" si="15"/>
        <v>A311</v>
      </c>
      <c r="N109" t="str">
        <f t="shared" ca="1" si="14"/>
        <v>-</v>
      </c>
      <c r="O109">
        <f t="shared" ca="1" si="11"/>
        <v>0</v>
      </c>
      <c r="P109" t="str">
        <f t="shared" ca="1" si="9"/>
        <v>-</v>
      </c>
    </row>
    <row r="110" spans="1:16">
      <c r="A110" s="11" t="s">
        <v>480</v>
      </c>
      <c r="B110">
        <v>110</v>
      </c>
      <c r="C110" t="s">
        <v>480</v>
      </c>
      <c r="D110">
        <v>67.852999999999994</v>
      </c>
      <c r="E110">
        <v>20.251000000000001</v>
      </c>
      <c r="F110" t="s">
        <v>682</v>
      </c>
      <c r="G110">
        <v>1</v>
      </c>
      <c r="H110">
        <v>1.9</v>
      </c>
      <c r="I110">
        <f t="shared" si="10"/>
        <v>0</v>
      </c>
      <c r="K110">
        <f t="shared" ca="1" si="12"/>
        <v>311</v>
      </c>
      <c r="L110" t="str">
        <f t="shared" ca="1" si="13"/>
        <v>$I$312:$I$311</v>
      </c>
      <c r="M110" t="str">
        <f t="shared" ca="1" si="15"/>
        <v>A311</v>
      </c>
      <c r="N110" t="str">
        <f t="shared" ca="1" si="14"/>
        <v>-</v>
      </c>
      <c r="O110">
        <f t="shared" ca="1" si="11"/>
        <v>0</v>
      </c>
      <c r="P110" t="str">
        <f t="shared" ca="1" si="9"/>
        <v>-</v>
      </c>
    </row>
    <row r="111" spans="1:16">
      <c r="A111" s="11" t="s">
        <v>481</v>
      </c>
      <c r="B111">
        <v>111</v>
      </c>
      <c r="C111" t="s">
        <v>481</v>
      </c>
      <c r="D111">
        <v>57.99</v>
      </c>
      <c r="E111">
        <v>15.641</v>
      </c>
      <c r="F111" t="s">
        <v>707</v>
      </c>
      <c r="G111">
        <v>3</v>
      </c>
      <c r="H111">
        <v>1</v>
      </c>
      <c r="I111">
        <f t="shared" si="10"/>
        <v>0</v>
      </c>
      <c r="K111">
        <f t="shared" ca="1" si="12"/>
        <v>311</v>
      </c>
      <c r="L111" t="str">
        <f t="shared" ca="1" si="13"/>
        <v>$I$312:$I$311</v>
      </c>
      <c r="M111" t="str">
        <f t="shared" ca="1" si="15"/>
        <v>A311</v>
      </c>
      <c r="N111" t="str">
        <f t="shared" ca="1" si="14"/>
        <v>-</v>
      </c>
      <c r="O111">
        <f t="shared" ca="1" si="11"/>
        <v>0</v>
      </c>
      <c r="P111" t="str">
        <f t="shared" ca="1" si="9"/>
        <v>-</v>
      </c>
    </row>
    <row r="112" spans="1:16">
      <c r="A112" s="11" t="s">
        <v>482</v>
      </c>
      <c r="B112">
        <v>112</v>
      </c>
      <c r="C112" t="s">
        <v>482</v>
      </c>
      <c r="D112">
        <v>56.136000000000003</v>
      </c>
      <c r="E112">
        <v>13.162000000000001</v>
      </c>
      <c r="F112" t="s">
        <v>694</v>
      </c>
      <c r="G112">
        <v>4</v>
      </c>
      <c r="H112">
        <v>0.9</v>
      </c>
      <c r="I112">
        <f t="shared" si="10"/>
        <v>0</v>
      </c>
      <c r="K112">
        <f t="shared" ca="1" si="12"/>
        <v>311</v>
      </c>
      <c r="L112" t="str">
        <f t="shared" ca="1" si="13"/>
        <v>$I$312:$I$311</v>
      </c>
      <c r="M112" t="str">
        <f t="shared" ca="1" si="15"/>
        <v>A311</v>
      </c>
      <c r="N112" t="str">
        <f t="shared" ca="1" si="14"/>
        <v>-</v>
      </c>
      <c r="O112">
        <f t="shared" ca="1" si="11"/>
        <v>0</v>
      </c>
      <c r="P112" t="str">
        <f t="shared" ca="1" si="9"/>
        <v>-</v>
      </c>
    </row>
    <row r="113" spans="1:16">
      <c r="A113" s="11" t="s">
        <v>483</v>
      </c>
      <c r="B113">
        <v>113</v>
      </c>
      <c r="C113" t="s">
        <v>483</v>
      </c>
      <c r="D113">
        <v>59.725999999999999</v>
      </c>
      <c r="E113">
        <v>17.789000000000001</v>
      </c>
      <c r="F113" t="s">
        <v>704</v>
      </c>
      <c r="G113">
        <v>3</v>
      </c>
      <c r="H113">
        <v>1</v>
      </c>
      <c r="I113">
        <f t="shared" si="10"/>
        <v>0</v>
      </c>
      <c r="K113">
        <f t="shared" ca="1" si="12"/>
        <v>311</v>
      </c>
      <c r="L113" t="str">
        <f t="shared" ca="1" si="13"/>
        <v>$I$312:$I$311</v>
      </c>
      <c r="M113" t="str">
        <f t="shared" ca="1" si="15"/>
        <v>A311</v>
      </c>
      <c r="N113" t="str">
        <f t="shared" ca="1" si="14"/>
        <v>-</v>
      </c>
      <c r="O113">
        <f t="shared" ca="1" si="11"/>
        <v>0</v>
      </c>
      <c r="P113" t="str">
        <f t="shared" ca="1" si="9"/>
        <v>-</v>
      </c>
    </row>
    <row r="114" spans="1:16">
      <c r="A114" s="11" t="s">
        <v>484</v>
      </c>
      <c r="B114">
        <v>114</v>
      </c>
      <c r="C114" t="s">
        <v>484</v>
      </c>
      <c r="D114">
        <v>59.866</v>
      </c>
      <c r="E114">
        <v>15.023999999999999</v>
      </c>
      <c r="F114" t="s">
        <v>696</v>
      </c>
      <c r="G114">
        <v>3</v>
      </c>
      <c r="H114">
        <v>1</v>
      </c>
      <c r="I114">
        <f t="shared" si="10"/>
        <v>0</v>
      </c>
      <c r="K114">
        <f t="shared" ca="1" si="12"/>
        <v>311</v>
      </c>
      <c r="L114" t="str">
        <f t="shared" ca="1" si="13"/>
        <v>$I$312:$I$311</v>
      </c>
      <c r="M114" t="str">
        <f t="shared" ca="1" si="15"/>
        <v>A311</v>
      </c>
      <c r="N114" t="str">
        <f t="shared" ca="1" si="14"/>
        <v>-</v>
      </c>
      <c r="O114">
        <f t="shared" ca="1" si="11"/>
        <v>0</v>
      </c>
      <c r="P114" t="str">
        <f t="shared" ca="1" si="9"/>
        <v>-</v>
      </c>
    </row>
    <row r="115" spans="1:16">
      <c r="A115" s="11" t="s">
        <v>485</v>
      </c>
      <c r="B115">
        <v>115</v>
      </c>
      <c r="C115" t="s">
        <v>485</v>
      </c>
      <c r="D115">
        <v>62.929000000000002</v>
      </c>
      <c r="E115">
        <v>17.797999999999998</v>
      </c>
      <c r="F115" t="s">
        <v>711</v>
      </c>
      <c r="G115">
        <v>2</v>
      </c>
      <c r="H115">
        <v>1.3</v>
      </c>
      <c r="I115">
        <f t="shared" si="10"/>
        <v>0</v>
      </c>
      <c r="K115">
        <f t="shared" ca="1" si="12"/>
        <v>311</v>
      </c>
      <c r="L115" t="str">
        <f t="shared" ca="1" si="13"/>
        <v>$I$312:$I$311</v>
      </c>
      <c r="M115" t="str">
        <f t="shared" ca="1" si="15"/>
        <v>A311</v>
      </c>
      <c r="N115" t="str">
        <f t="shared" ca="1" si="14"/>
        <v>-</v>
      </c>
      <c r="O115">
        <f t="shared" ca="1" si="11"/>
        <v>0</v>
      </c>
      <c r="P115" t="str">
        <f t="shared" ca="1" si="9"/>
        <v>-</v>
      </c>
    </row>
    <row r="116" spans="1:16">
      <c r="A116" s="11" t="s">
        <v>486</v>
      </c>
      <c r="B116">
        <v>116</v>
      </c>
      <c r="C116" t="s">
        <v>486</v>
      </c>
      <c r="D116">
        <v>56.021000000000001</v>
      </c>
      <c r="E116">
        <v>14.138</v>
      </c>
      <c r="F116" t="s">
        <v>694</v>
      </c>
      <c r="G116">
        <v>4</v>
      </c>
      <c r="H116">
        <v>0.9</v>
      </c>
      <c r="I116">
        <f t="shared" si="10"/>
        <v>0</v>
      </c>
      <c r="K116">
        <f t="shared" ca="1" si="12"/>
        <v>311</v>
      </c>
      <c r="L116" t="str">
        <f t="shared" ca="1" si="13"/>
        <v>$I$312:$I$311</v>
      </c>
      <c r="M116" t="str">
        <f t="shared" ca="1" si="15"/>
        <v>A311</v>
      </c>
      <c r="N116" t="str">
        <f t="shared" ca="1" si="14"/>
        <v>-</v>
      </c>
      <c r="O116">
        <f t="shared" ca="1" si="11"/>
        <v>0</v>
      </c>
      <c r="P116" t="str">
        <f t="shared" ca="1" si="9"/>
        <v>-</v>
      </c>
    </row>
    <row r="117" spans="1:16">
      <c r="A117" s="11" t="s">
        <v>487</v>
      </c>
      <c r="B117">
        <v>117</v>
      </c>
      <c r="C117" t="s">
        <v>487</v>
      </c>
      <c r="D117">
        <v>59.314999999999998</v>
      </c>
      <c r="E117">
        <v>14.109</v>
      </c>
      <c r="F117" t="s">
        <v>695</v>
      </c>
      <c r="G117">
        <v>2</v>
      </c>
      <c r="H117">
        <v>1.1000000000000001</v>
      </c>
      <c r="I117">
        <f t="shared" si="10"/>
        <v>0</v>
      </c>
      <c r="K117">
        <f t="shared" ca="1" si="12"/>
        <v>311</v>
      </c>
      <c r="L117" t="str">
        <f t="shared" ca="1" si="13"/>
        <v>$I$312:$I$311</v>
      </c>
      <c r="M117" t="str">
        <f t="shared" ca="1" si="15"/>
        <v>A311</v>
      </c>
      <c r="N117" t="str">
        <f t="shared" ca="1" si="14"/>
        <v>-</v>
      </c>
      <c r="O117">
        <f t="shared" ca="1" si="11"/>
        <v>0</v>
      </c>
      <c r="P117" t="str">
        <f t="shared" ca="1" si="9"/>
        <v>-</v>
      </c>
    </row>
    <row r="118" spans="1:16">
      <c r="A118" s="11" t="s">
        <v>488</v>
      </c>
      <c r="B118">
        <v>118</v>
      </c>
      <c r="C118" t="s">
        <v>488</v>
      </c>
      <c r="D118">
        <v>59.124000000000002</v>
      </c>
      <c r="E118">
        <v>15.145</v>
      </c>
      <c r="F118" t="s">
        <v>696</v>
      </c>
      <c r="G118">
        <v>3</v>
      </c>
      <c r="H118">
        <v>1</v>
      </c>
      <c r="I118">
        <f t="shared" si="10"/>
        <v>0</v>
      </c>
      <c r="K118">
        <f t="shared" ca="1" si="12"/>
        <v>311</v>
      </c>
      <c r="L118" t="str">
        <f t="shared" ca="1" si="13"/>
        <v>$I$312:$I$311</v>
      </c>
      <c r="M118" t="str">
        <f t="shared" ca="1" si="15"/>
        <v>A311</v>
      </c>
      <c r="N118" t="str">
        <f t="shared" ca="1" si="14"/>
        <v>-</v>
      </c>
      <c r="O118">
        <f t="shared" ca="1" si="11"/>
        <v>0</v>
      </c>
      <c r="P118" t="str">
        <f t="shared" ca="1" si="9"/>
        <v>-</v>
      </c>
    </row>
    <row r="119" spans="1:16">
      <c r="A119" s="11" t="s">
        <v>489</v>
      </c>
      <c r="B119">
        <v>119</v>
      </c>
      <c r="C119" t="s">
        <v>489</v>
      </c>
      <c r="D119">
        <v>57.491</v>
      </c>
      <c r="E119">
        <v>12.079000000000001</v>
      </c>
      <c r="F119" t="s">
        <v>706</v>
      </c>
      <c r="G119">
        <v>4</v>
      </c>
      <c r="H119">
        <v>1</v>
      </c>
      <c r="I119">
        <f t="shared" si="10"/>
        <v>0</v>
      </c>
      <c r="K119">
        <f t="shared" ca="1" si="12"/>
        <v>311</v>
      </c>
      <c r="L119" t="str">
        <f t="shared" ca="1" si="13"/>
        <v>$I$312:$I$311</v>
      </c>
      <c r="M119" t="str">
        <f t="shared" ca="1" si="15"/>
        <v>A311</v>
      </c>
      <c r="N119" t="str">
        <f t="shared" ca="1" si="14"/>
        <v>-</v>
      </c>
      <c r="O119">
        <f t="shared" ca="1" si="11"/>
        <v>0</v>
      </c>
      <c r="P119" t="str">
        <f t="shared" ca="1" si="9"/>
        <v>-</v>
      </c>
    </row>
    <row r="120" spans="1:16">
      <c r="A120" s="219" t="s">
        <v>490</v>
      </c>
      <c r="B120">
        <v>120</v>
      </c>
      <c r="C120" s="219" t="s">
        <v>490</v>
      </c>
      <c r="D120">
        <v>58.357999999999997</v>
      </c>
      <c r="E120">
        <v>11.257999999999999</v>
      </c>
      <c r="F120" t="s">
        <v>685</v>
      </c>
      <c r="G120">
        <v>3</v>
      </c>
      <c r="H120">
        <v>0.9</v>
      </c>
      <c r="I120">
        <f t="shared" si="10"/>
        <v>0</v>
      </c>
      <c r="K120">
        <f t="shared" ca="1" si="12"/>
        <v>311</v>
      </c>
      <c r="L120" t="str">
        <f t="shared" ca="1" si="13"/>
        <v>$I$312:$I$311</v>
      </c>
      <c r="M120" t="str">
        <f t="shared" ca="1" si="15"/>
        <v>A311</v>
      </c>
      <c r="N120" t="str">
        <f t="shared" ca="1" si="14"/>
        <v>-</v>
      </c>
      <c r="O120">
        <f t="shared" ca="1" si="11"/>
        <v>0</v>
      </c>
      <c r="P120" t="str">
        <f t="shared" ca="1" si="9"/>
        <v>-</v>
      </c>
    </row>
    <row r="121" spans="1:16">
      <c r="A121" s="11" t="s">
        <v>491</v>
      </c>
      <c r="B121">
        <v>121</v>
      </c>
      <c r="C121" t="s">
        <v>491</v>
      </c>
      <c r="D121">
        <v>59.423999999999999</v>
      </c>
      <c r="E121">
        <v>16.096</v>
      </c>
      <c r="F121" t="s">
        <v>692</v>
      </c>
      <c r="G121">
        <v>3</v>
      </c>
      <c r="H121">
        <v>1</v>
      </c>
      <c r="I121">
        <f t="shared" si="10"/>
        <v>0</v>
      </c>
      <c r="K121">
        <f t="shared" ca="1" si="12"/>
        <v>311</v>
      </c>
      <c r="L121" t="str">
        <f t="shared" ca="1" si="13"/>
        <v>$I$312:$I$311</v>
      </c>
      <c r="M121" t="str">
        <f t="shared" ca="1" si="15"/>
        <v>A311</v>
      </c>
      <c r="N121" t="str">
        <f t="shared" ca="1" si="14"/>
        <v>-</v>
      </c>
      <c r="O121">
        <f t="shared" ca="1" si="11"/>
        <v>0</v>
      </c>
      <c r="P121" t="str">
        <f t="shared" ca="1" si="9"/>
        <v>-</v>
      </c>
    </row>
    <row r="122" spans="1:16">
      <c r="A122" s="11" t="s">
        <v>492</v>
      </c>
      <c r="B122">
        <v>122</v>
      </c>
      <c r="C122" t="s">
        <v>492</v>
      </c>
      <c r="D122">
        <v>57.874000000000002</v>
      </c>
      <c r="E122">
        <v>11.974</v>
      </c>
      <c r="F122" t="s">
        <v>685</v>
      </c>
      <c r="G122">
        <v>3</v>
      </c>
      <c r="H122">
        <v>0.9</v>
      </c>
      <c r="I122">
        <f t="shared" si="10"/>
        <v>0</v>
      </c>
      <c r="K122">
        <f t="shared" ca="1" si="12"/>
        <v>311</v>
      </c>
      <c r="L122" t="str">
        <f t="shared" ca="1" si="13"/>
        <v>$I$312:$I$311</v>
      </c>
      <c r="M122" t="str">
        <f t="shared" ca="1" si="15"/>
        <v>A311</v>
      </c>
      <c r="N122" t="str">
        <f t="shared" ca="1" si="14"/>
        <v>-</v>
      </c>
      <c r="O122">
        <f t="shared" ca="1" si="11"/>
        <v>0</v>
      </c>
      <c r="P122" t="str">
        <f t="shared" ca="1" si="9"/>
        <v>-</v>
      </c>
    </row>
    <row r="123" spans="1:16">
      <c r="A123" s="11" t="s">
        <v>493</v>
      </c>
      <c r="B123">
        <v>123</v>
      </c>
      <c r="C123" s="11" t="s">
        <v>493</v>
      </c>
      <c r="F123" s="10" t="s">
        <v>682</v>
      </c>
      <c r="G123">
        <v>1</v>
      </c>
      <c r="H123" s="10">
        <v>1.8</v>
      </c>
      <c r="I123">
        <f t="shared" si="10"/>
        <v>0</v>
      </c>
      <c r="K123">
        <f t="shared" ca="1" si="12"/>
        <v>311</v>
      </c>
      <c r="L123" t="str">
        <f t="shared" ca="1" si="13"/>
        <v>$I$312:$I$311</v>
      </c>
      <c r="M123" t="str">
        <f t="shared" ca="1" si="15"/>
        <v>A311</v>
      </c>
      <c r="N123" t="str">
        <f t="shared" ca="1" si="14"/>
        <v>-</v>
      </c>
      <c r="O123">
        <f t="shared" ca="1" si="11"/>
        <v>0</v>
      </c>
      <c r="P123" t="str">
        <f t="shared" ca="1" si="9"/>
        <v>-</v>
      </c>
    </row>
    <row r="124" spans="1:16">
      <c r="A124" s="11" t="s">
        <v>494</v>
      </c>
      <c r="B124">
        <v>124</v>
      </c>
      <c r="C124" t="s">
        <v>494</v>
      </c>
      <c r="D124">
        <v>55.792000000000002</v>
      </c>
      <c r="E124">
        <v>13.115</v>
      </c>
      <c r="F124" t="s">
        <v>694</v>
      </c>
      <c r="G124">
        <v>4</v>
      </c>
      <c r="H124">
        <v>0.9</v>
      </c>
      <c r="I124">
        <f t="shared" si="10"/>
        <v>0</v>
      </c>
      <c r="K124">
        <f t="shared" ca="1" si="12"/>
        <v>311</v>
      </c>
      <c r="L124" t="str">
        <f t="shared" ca="1" si="13"/>
        <v>$I$312:$I$311</v>
      </c>
      <c r="M124" t="str">
        <f t="shared" ca="1" si="15"/>
        <v>A311</v>
      </c>
      <c r="N124" t="str">
        <f t="shared" ca="1" si="14"/>
        <v>-</v>
      </c>
      <c r="O124">
        <f t="shared" ca="1" si="11"/>
        <v>0</v>
      </c>
      <c r="P124" t="str">
        <f t="shared" ca="1" si="9"/>
        <v>-</v>
      </c>
    </row>
    <row r="125" spans="1:16">
      <c r="A125" s="11" t="s">
        <v>495</v>
      </c>
      <c r="B125">
        <v>125</v>
      </c>
      <c r="C125" t="s">
        <v>495</v>
      </c>
      <c r="D125">
        <v>59.511000000000003</v>
      </c>
      <c r="E125">
        <v>16.013999999999999</v>
      </c>
      <c r="F125" t="s">
        <v>692</v>
      </c>
      <c r="G125">
        <v>3</v>
      </c>
      <c r="H125">
        <v>1</v>
      </c>
      <c r="I125">
        <f t="shared" si="10"/>
        <v>0</v>
      </c>
      <c r="K125">
        <f t="shared" ca="1" si="12"/>
        <v>311</v>
      </c>
      <c r="L125" t="str">
        <f t="shared" ca="1" si="13"/>
        <v>$I$312:$I$311</v>
      </c>
      <c r="M125" t="str">
        <f t="shared" ca="1" si="15"/>
        <v>A311</v>
      </c>
      <c r="N125" t="str">
        <f t="shared" ca="1" si="14"/>
        <v>-</v>
      </c>
      <c r="O125">
        <f t="shared" ca="1" si="11"/>
        <v>0</v>
      </c>
      <c r="P125" t="str">
        <f t="shared" ca="1" si="9"/>
        <v>-</v>
      </c>
    </row>
    <row r="126" spans="1:16">
      <c r="A126" s="11" t="s">
        <v>496</v>
      </c>
      <c r="B126">
        <v>126</v>
      </c>
      <c r="C126" t="s">
        <v>496</v>
      </c>
      <c r="D126">
        <v>56.505000000000003</v>
      </c>
      <c r="E126">
        <v>13.042</v>
      </c>
      <c r="F126" t="s">
        <v>706</v>
      </c>
      <c r="G126">
        <v>4</v>
      </c>
      <c r="H126">
        <v>1</v>
      </c>
      <c r="I126">
        <f t="shared" si="10"/>
        <v>0</v>
      </c>
      <c r="K126">
        <f t="shared" ca="1" si="12"/>
        <v>311</v>
      </c>
      <c r="L126" t="str">
        <f t="shared" ca="1" si="13"/>
        <v>$I$312:$I$311</v>
      </c>
      <c r="M126" t="str">
        <f t="shared" ca="1" si="15"/>
        <v>A311</v>
      </c>
      <c r="N126" t="str">
        <f t="shared" ca="1" si="14"/>
        <v>-</v>
      </c>
      <c r="O126">
        <f t="shared" ca="1" si="11"/>
        <v>0</v>
      </c>
      <c r="P126" t="str">
        <f t="shared" ca="1" si="9"/>
        <v>-</v>
      </c>
    </row>
    <row r="127" spans="1:16">
      <c r="A127" s="11" t="s">
        <v>497</v>
      </c>
      <c r="B127">
        <v>127</v>
      </c>
      <c r="C127" t="s">
        <v>497</v>
      </c>
      <c r="D127">
        <v>55.878</v>
      </c>
      <c r="E127">
        <v>12.837</v>
      </c>
      <c r="F127" t="s">
        <v>694</v>
      </c>
      <c r="G127">
        <v>4</v>
      </c>
      <c r="H127">
        <v>0.8</v>
      </c>
      <c r="I127">
        <f t="shared" si="10"/>
        <v>0</v>
      </c>
      <c r="K127">
        <f t="shared" ca="1" si="12"/>
        <v>311</v>
      </c>
      <c r="L127" t="str">
        <f t="shared" ca="1" si="13"/>
        <v>$I$312:$I$311</v>
      </c>
      <c r="M127" t="str">
        <f t="shared" ca="1" si="15"/>
        <v>A311</v>
      </c>
      <c r="N127" t="str">
        <f t="shared" ca="1" si="14"/>
        <v>-</v>
      </c>
      <c r="O127">
        <f t="shared" ca="1" si="11"/>
        <v>0</v>
      </c>
      <c r="P127" t="str">
        <f t="shared" ca="1" si="9"/>
        <v>-</v>
      </c>
    </row>
    <row r="128" spans="1:16">
      <c r="A128" s="11" t="s">
        <v>498</v>
      </c>
      <c r="B128">
        <v>128</v>
      </c>
      <c r="C128" t="s">
        <v>498</v>
      </c>
      <c r="D128">
        <v>58.984000000000002</v>
      </c>
      <c r="E128">
        <v>14.625</v>
      </c>
      <c r="F128" t="s">
        <v>696</v>
      </c>
      <c r="G128">
        <v>3</v>
      </c>
      <c r="H128">
        <v>1</v>
      </c>
      <c r="I128">
        <f t="shared" si="10"/>
        <v>0</v>
      </c>
      <c r="K128">
        <f t="shared" ca="1" si="12"/>
        <v>311</v>
      </c>
      <c r="L128" t="str">
        <f t="shared" ca="1" si="13"/>
        <v>$I$312:$I$311</v>
      </c>
      <c r="M128" t="str">
        <f t="shared" ca="1" si="15"/>
        <v>A311</v>
      </c>
      <c r="N128" t="str">
        <f t="shared" ca="1" si="14"/>
        <v>-</v>
      </c>
      <c r="O128">
        <f t="shared" ca="1" si="11"/>
        <v>0</v>
      </c>
      <c r="P128" t="str">
        <f t="shared" ca="1" si="9"/>
        <v>-</v>
      </c>
    </row>
    <row r="129" spans="1:16">
      <c r="A129" s="11" t="s">
        <v>499</v>
      </c>
      <c r="B129">
        <v>129</v>
      </c>
      <c r="C129" t="s">
        <v>499</v>
      </c>
      <c r="D129">
        <v>60.725000000000001</v>
      </c>
      <c r="E129">
        <v>15.029</v>
      </c>
      <c r="F129" t="s">
        <v>697</v>
      </c>
      <c r="G129">
        <v>2</v>
      </c>
      <c r="H129">
        <v>1.2</v>
      </c>
      <c r="I129">
        <f t="shared" si="10"/>
        <v>0</v>
      </c>
      <c r="K129">
        <f t="shared" ca="1" si="12"/>
        <v>311</v>
      </c>
      <c r="L129" t="str">
        <f t="shared" ca="1" si="13"/>
        <v>$I$312:$I$311</v>
      </c>
      <c r="M129" t="str">
        <f t="shared" ca="1" si="15"/>
        <v>A311</v>
      </c>
      <c r="N129" t="str">
        <f t="shared" ca="1" si="14"/>
        <v>-</v>
      </c>
      <c r="O129">
        <f t="shared" ca="1" si="11"/>
        <v>0</v>
      </c>
      <c r="P129" t="str">
        <f t="shared" ca="1" si="9"/>
        <v>-</v>
      </c>
    </row>
    <row r="130" spans="1:16">
      <c r="A130" s="11" t="s">
        <v>500</v>
      </c>
      <c r="B130">
        <v>130</v>
      </c>
      <c r="C130" t="s">
        <v>500</v>
      </c>
      <c r="D130">
        <v>57.771999999999998</v>
      </c>
      <c r="E130">
        <v>12.28</v>
      </c>
      <c r="F130" t="s">
        <v>685</v>
      </c>
      <c r="G130">
        <v>3</v>
      </c>
      <c r="H130">
        <v>0.9</v>
      </c>
      <c r="I130">
        <f t="shared" si="10"/>
        <v>0</v>
      </c>
      <c r="K130">
        <f t="shared" ca="1" si="12"/>
        <v>311</v>
      </c>
      <c r="L130" t="str">
        <f t="shared" ca="1" si="13"/>
        <v>$I$312:$I$311</v>
      </c>
      <c r="M130" t="str">
        <f t="shared" ca="1" si="15"/>
        <v>A311</v>
      </c>
      <c r="N130" t="str">
        <f t="shared" ca="1" si="14"/>
        <v>-</v>
      </c>
      <c r="O130">
        <f t="shared" ca="1" si="11"/>
        <v>0</v>
      </c>
      <c r="P130" t="str">
        <f t="shared" ref="P130:P173" ca="1" si="16">N136</f>
        <v>-</v>
      </c>
    </row>
    <row r="131" spans="1:16">
      <c r="A131" s="11" t="s">
        <v>501</v>
      </c>
      <c r="B131">
        <v>131</v>
      </c>
      <c r="C131" t="s">
        <v>501</v>
      </c>
      <c r="D131">
        <v>56.752000000000002</v>
      </c>
      <c r="E131">
        <v>15.276</v>
      </c>
      <c r="F131" t="s">
        <v>687</v>
      </c>
      <c r="G131">
        <v>3</v>
      </c>
      <c r="H131">
        <v>1</v>
      </c>
      <c r="I131">
        <f t="shared" ref="I131:I193" si="17">IF(F131=$L$3,1,0)</f>
        <v>0</v>
      </c>
      <c r="K131">
        <f t="shared" ca="1" si="12"/>
        <v>311</v>
      </c>
      <c r="L131" t="str">
        <f t="shared" ca="1" si="13"/>
        <v>$I$312:$I$311</v>
      </c>
      <c r="M131" t="str">
        <f t="shared" ca="1" si="15"/>
        <v>A311</v>
      </c>
      <c r="N131" t="str">
        <f t="shared" ca="1" si="14"/>
        <v>-</v>
      </c>
      <c r="O131">
        <f t="shared" ca="1" si="11"/>
        <v>0</v>
      </c>
      <c r="P131" t="str">
        <f t="shared" ca="1" si="16"/>
        <v>-</v>
      </c>
    </row>
    <row r="132" spans="1:16">
      <c r="A132" s="11" t="s">
        <v>502</v>
      </c>
      <c r="B132">
        <v>132</v>
      </c>
      <c r="C132" t="s">
        <v>502</v>
      </c>
      <c r="D132">
        <v>59.366999999999997</v>
      </c>
      <c r="E132">
        <v>18.183</v>
      </c>
      <c r="F132" t="s">
        <v>684</v>
      </c>
      <c r="G132">
        <v>3</v>
      </c>
      <c r="H132">
        <v>1</v>
      </c>
      <c r="I132">
        <f t="shared" si="17"/>
        <v>0</v>
      </c>
      <c r="K132">
        <f t="shared" ca="1" si="12"/>
        <v>311</v>
      </c>
      <c r="L132" t="str">
        <f t="shared" ca="1" si="13"/>
        <v>$I$312:$I$311</v>
      </c>
      <c r="M132" t="str">
        <f t="shared" ca="1" si="15"/>
        <v>A311</v>
      </c>
      <c r="N132" t="str">
        <f t="shared" ca="1" si="14"/>
        <v>-</v>
      </c>
      <c r="O132">
        <f t="shared" ca="1" si="11"/>
        <v>0</v>
      </c>
      <c r="P132" t="str">
        <f t="shared" ca="1" si="16"/>
        <v>-</v>
      </c>
    </row>
    <row r="133" spans="1:16">
      <c r="A133" s="11" t="s">
        <v>503</v>
      </c>
      <c r="B133">
        <v>133</v>
      </c>
      <c r="C133" t="s">
        <v>503</v>
      </c>
      <c r="D133">
        <v>58.503999999999998</v>
      </c>
      <c r="E133">
        <v>13.151</v>
      </c>
      <c r="F133" t="s">
        <v>685</v>
      </c>
      <c r="G133">
        <v>3</v>
      </c>
      <c r="H133">
        <v>1</v>
      </c>
      <c r="I133">
        <f t="shared" si="17"/>
        <v>0</v>
      </c>
      <c r="K133">
        <f t="shared" ca="1" si="12"/>
        <v>311</v>
      </c>
      <c r="L133" t="str">
        <f t="shared" ca="1" si="13"/>
        <v>$I$312:$I$311</v>
      </c>
      <c r="M133" t="str">
        <f t="shared" ca="1" si="15"/>
        <v>A311</v>
      </c>
      <c r="N133" t="str">
        <f t="shared" ca="1" si="14"/>
        <v>-</v>
      </c>
      <c r="O133">
        <f t="shared" ca="1" si="11"/>
        <v>0</v>
      </c>
      <c r="P133" t="str">
        <f t="shared" ca="1" si="16"/>
        <v>-</v>
      </c>
    </row>
    <row r="134" spans="1:16">
      <c r="A134" s="11" t="s">
        <v>504</v>
      </c>
      <c r="B134">
        <v>134</v>
      </c>
      <c r="C134" t="s">
        <v>504</v>
      </c>
      <c r="D134">
        <v>58.133000000000003</v>
      </c>
      <c r="E134">
        <v>12.132999999999999</v>
      </c>
      <c r="F134" t="s">
        <v>685</v>
      </c>
      <c r="G134">
        <v>3</v>
      </c>
      <c r="H134">
        <v>1</v>
      </c>
      <c r="I134">
        <f t="shared" si="17"/>
        <v>0</v>
      </c>
      <c r="K134">
        <f t="shared" ca="1" si="12"/>
        <v>311</v>
      </c>
      <c r="L134" t="str">
        <f t="shared" ca="1" si="13"/>
        <v>$I$312:$I$311</v>
      </c>
      <c r="M134" t="str">
        <f t="shared" ca="1" si="15"/>
        <v>A311</v>
      </c>
      <c r="N134" t="str">
        <f t="shared" ca="1" si="14"/>
        <v>-</v>
      </c>
      <c r="O134">
        <f t="shared" ca="1" si="11"/>
        <v>0</v>
      </c>
      <c r="P134" t="str">
        <f t="shared" ca="1" si="16"/>
        <v>-</v>
      </c>
    </row>
    <row r="135" spans="1:16">
      <c r="A135" s="11" t="s">
        <v>505</v>
      </c>
      <c r="B135">
        <v>135</v>
      </c>
      <c r="C135" t="s">
        <v>505</v>
      </c>
      <c r="D135">
        <v>59.593000000000004</v>
      </c>
      <c r="E135">
        <v>15.228999999999999</v>
      </c>
      <c r="F135" t="s">
        <v>696</v>
      </c>
      <c r="G135">
        <v>3</v>
      </c>
      <c r="H135">
        <v>1.1000000000000001</v>
      </c>
      <c r="I135">
        <f t="shared" si="17"/>
        <v>0</v>
      </c>
      <c r="K135">
        <f t="shared" ca="1" si="12"/>
        <v>311</v>
      </c>
      <c r="L135" t="str">
        <f t="shared" ca="1" si="13"/>
        <v>$I$312:$I$311</v>
      </c>
      <c r="M135" t="str">
        <f t="shared" ca="1" si="15"/>
        <v>A311</v>
      </c>
      <c r="N135" t="str">
        <f t="shared" ca="1" si="14"/>
        <v>-</v>
      </c>
      <c r="O135">
        <f t="shared" ca="1" si="11"/>
        <v>0</v>
      </c>
      <c r="P135" t="str">
        <f t="shared" ca="1" si="16"/>
        <v>-</v>
      </c>
    </row>
    <row r="136" spans="1:16">
      <c r="A136" s="11" t="s">
        <v>506</v>
      </c>
      <c r="B136">
        <v>136</v>
      </c>
      <c r="C136" t="s">
        <v>506</v>
      </c>
      <c r="D136">
        <v>58.4</v>
      </c>
      <c r="E136">
        <v>15.646000000000001</v>
      </c>
      <c r="F136" t="s">
        <v>707</v>
      </c>
      <c r="G136">
        <v>3</v>
      </c>
      <c r="H136">
        <v>1</v>
      </c>
      <c r="I136">
        <f t="shared" si="17"/>
        <v>0</v>
      </c>
      <c r="K136">
        <f t="shared" ca="1" si="12"/>
        <v>311</v>
      </c>
      <c r="L136" t="str">
        <f t="shared" ca="1" si="13"/>
        <v>$I$312:$I$311</v>
      </c>
      <c r="M136" t="str">
        <f t="shared" ca="1" si="15"/>
        <v>A311</v>
      </c>
      <c r="N136" t="str">
        <f t="shared" ca="1" si="14"/>
        <v>-</v>
      </c>
      <c r="O136">
        <f t="shared" ref="O136:O179" ca="1" si="18">IF(N136="-",0,1)</f>
        <v>0</v>
      </c>
      <c r="P136" t="str">
        <f t="shared" ca="1" si="16"/>
        <v>-</v>
      </c>
    </row>
    <row r="137" spans="1:16">
      <c r="A137" s="11" t="s">
        <v>507</v>
      </c>
      <c r="B137">
        <v>137</v>
      </c>
      <c r="C137" t="s">
        <v>507</v>
      </c>
      <c r="D137">
        <v>56.831000000000003</v>
      </c>
      <c r="E137">
        <v>13.946999999999999</v>
      </c>
      <c r="F137" t="s">
        <v>687</v>
      </c>
      <c r="G137">
        <v>3</v>
      </c>
      <c r="H137">
        <v>1</v>
      </c>
      <c r="I137">
        <f t="shared" si="17"/>
        <v>0</v>
      </c>
      <c r="K137">
        <f t="shared" ca="1" si="12"/>
        <v>311</v>
      </c>
      <c r="L137" t="str">
        <f t="shared" ca="1" si="13"/>
        <v>$I$312:$I$311</v>
      </c>
      <c r="M137" t="str">
        <f t="shared" ca="1" si="15"/>
        <v>A311</v>
      </c>
      <c r="N137" t="str">
        <f t="shared" ca="1" si="14"/>
        <v>-</v>
      </c>
      <c r="O137">
        <f t="shared" ca="1" si="18"/>
        <v>0</v>
      </c>
      <c r="P137" t="str">
        <f t="shared" ca="1" si="16"/>
        <v>-</v>
      </c>
    </row>
    <row r="138" spans="1:16">
      <c r="A138" s="11" t="s">
        <v>508</v>
      </c>
      <c r="B138">
        <v>138</v>
      </c>
      <c r="C138" t="s">
        <v>508</v>
      </c>
      <c r="D138">
        <v>61.828000000000003</v>
      </c>
      <c r="E138">
        <v>16.103000000000002</v>
      </c>
      <c r="F138" s="10" t="s">
        <v>698</v>
      </c>
      <c r="G138">
        <v>2</v>
      </c>
      <c r="H138">
        <v>1.3</v>
      </c>
      <c r="I138">
        <f t="shared" si="17"/>
        <v>0</v>
      </c>
      <c r="K138">
        <f t="shared" ref="K138:K179" ca="1" si="19">IFERROR(_xlfn.IFNA(MATCH(1,INDIRECT(L138),0)+K137,311),311)</f>
        <v>311</v>
      </c>
      <c r="L138" t="str">
        <f t="shared" ca="1" si="13"/>
        <v>$I$312:$I$311</v>
      </c>
      <c r="M138" t="str">
        <f t="shared" ca="1" si="15"/>
        <v>A311</v>
      </c>
      <c r="N138" t="str">
        <f t="shared" ca="1" si="14"/>
        <v>-</v>
      </c>
      <c r="O138">
        <f t="shared" ca="1" si="18"/>
        <v>0</v>
      </c>
      <c r="P138" t="str">
        <f t="shared" ca="1" si="16"/>
        <v>-</v>
      </c>
    </row>
    <row r="139" spans="1:16">
      <c r="A139" s="11" t="s">
        <v>509</v>
      </c>
      <c r="B139">
        <v>139</v>
      </c>
      <c r="C139" t="s">
        <v>509</v>
      </c>
      <c r="D139">
        <v>55.667000000000002</v>
      </c>
      <c r="E139">
        <v>13.083</v>
      </c>
      <c r="F139" t="s">
        <v>694</v>
      </c>
      <c r="G139">
        <v>4</v>
      </c>
      <c r="H139">
        <v>0.8</v>
      </c>
      <c r="I139">
        <f t="shared" si="17"/>
        <v>0</v>
      </c>
      <c r="K139">
        <f t="shared" ca="1" si="19"/>
        <v>311</v>
      </c>
      <c r="L139" t="str">
        <f t="shared" ref="L139:L179" ca="1" si="20">"$I$"&amp;K138+1&amp;":$I$311"</f>
        <v>$I$312:$I$311</v>
      </c>
      <c r="M139" t="str">
        <f t="shared" ca="1" si="15"/>
        <v>A311</v>
      </c>
      <c r="N139" t="str">
        <f t="shared" ca="1" si="14"/>
        <v>-</v>
      </c>
      <c r="O139">
        <f t="shared" ca="1" si="18"/>
        <v>0</v>
      </c>
      <c r="P139" t="str">
        <f t="shared" ca="1" si="16"/>
        <v>-</v>
      </c>
    </row>
    <row r="140" spans="1:16">
      <c r="A140" s="11" t="s">
        <v>510</v>
      </c>
      <c r="B140">
        <v>140</v>
      </c>
      <c r="C140" t="s">
        <v>510</v>
      </c>
      <c r="D140">
        <v>60.14</v>
      </c>
      <c r="E140">
        <v>15.196999999999999</v>
      </c>
      <c r="F140" t="s">
        <v>697</v>
      </c>
      <c r="G140">
        <v>2</v>
      </c>
      <c r="H140">
        <v>1.2</v>
      </c>
      <c r="I140">
        <f t="shared" si="17"/>
        <v>0</v>
      </c>
      <c r="K140">
        <f t="shared" ca="1" si="19"/>
        <v>311</v>
      </c>
      <c r="L140" t="str">
        <f t="shared" ca="1" si="20"/>
        <v>$I$312:$I$311</v>
      </c>
      <c r="M140" t="str">
        <f t="shared" ca="1" si="15"/>
        <v>A311</v>
      </c>
      <c r="N140" t="str">
        <f t="shared" ca="1" si="14"/>
        <v>-</v>
      </c>
      <c r="O140">
        <f t="shared" ca="1" si="18"/>
        <v>0</v>
      </c>
      <c r="P140" t="str">
        <f t="shared" ca="1" si="16"/>
        <v>-</v>
      </c>
    </row>
    <row r="141" spans="1:16">
      <c r="A141" s="11" t="s">
        <v>511</v>
      </c>
      <c r="B141">
        <v>141</v>
      </c>
      <c r="C141" t="s">
        <v>511</v>
      </c>
      <c r="D141">
        <v>65.588999999999999</v>
      </c>
      <c r="E141">
        <v>22.167000000000002</v>
      </c>
      <c r="F141" t="s">
        <v>682</v>
      </c>
      <c r="G141">
        <v>1</v>
      </c>
      <c r="H141">
        <v>1.5</v>
      </c>
      <c r="I141">
        <f t="shared" si="17"/>
        <v>0</v>
      </c>
      <c r="K141">
        <f t="shared" ca="1" si="19"/>
        <v>311</v>
      </c>
      <c r="L141" t="str">
        <f t="shared" ca="1" si="20"/>
        <v>$I$312:$I$311</v>
      </c>
      <c r="M141" t="str">
        <f t="shared" ca="1" si="15"/>
        <v>A311</v>
      </c>
      <c r="N141" t="str">
        <f t="shared" ca="1" si="14"/>
        <v>-</v>
      </c>
      <c r="O141">
        <f t="shared" ca="1" si="18"/>
        <v>0</v>
      </c>
      <c r="P141" t="str">
        <f t="shared" ca="1" si="16"/>
        <v>-</v>
      </c>
    </row>
    <row r="142" spans="1:16">
      <c r="A142" s="11" t="s">
        <v>512</v>
      </c>
      <c r="B142">
        <v>142</v>
      </c>
      <c r="C142" t="s">
        <v>512</v>
      </c>
      <c r="D142">
        <v>55.704999999999998</v>
      </c>
      <c r="E142">
        <v>13.2</v>
      </c>
      <c r="F142" t="s">
        <v>694</v>
      </c>
      <c r="G142">
        <v>4</v>
      </c>
      <c r="H142">
        <v>0.9</v>
      </c>
      <c r="I142">
        <f t="shared" si="17"/>
        <v>0</v>
      </c>
      <c r="K142">
        <f t="shared" ca="1" si="19"/>
        <v>311</v>
      </c>
      <c r="L142" t="str">
        <f t="shared" ca="1" si="20"/>
        <v>$I$312:$I$311</v>
      </c>
      <c r="M142" t="str">
        <f t="shared" ca="1" si="15"/>
        <v>A311</v>
      </c>
      <c r="N142" t="str">
        <f t="shared" ca="1" si="14"/>
        <v>-</v>
      </c>
      <c r="O142">
        <f t="shared" ca="1" si="18"/>
        <v>0</v>
      </c>
      <c r="P142" t="str">
        <f t="shared" ca="1" si="16"/>
        <v>-</v>
      </c>
    </row>
    <row r="143" spans="1:16">
      <c r="A143" s="11" t="s">
        <v>513</v>
      </c>
      <c r="B143">
        <v>143</v>
      </c>
      <c r="C143" t="s">
        <v>513</v>
      </c>
      <c r="D143">
        <v>64.590999999999994</v>
      </c>
      <c r="E143">
        <v>18.690999999999999</v>
      </c>
      <c r="F143" t="s">
        <v>699</v>
      </c>
      <c r="G143">
        <v>1</v>
      </c>
      <c r="H143">
        <v>1.5</v>
      </c>
      <c r="I143">
        <f t="shared" si="17"/>
        <v>0</v>
      </c>
      <c r="K143">
        <f t="shared" ca="1" si="19"/>
        <v>311</v>
      </c>
      <c r="L143" t="str">
        <f t="shared" ca="1" si="20"/>
        <v>$I$312:$I$311</v>
      </c>
      <c r="M143" t="str">
        <f t="shared" ca="1" si="15"/>
        <v>A311</v>
      </c>
      <c r="N143" t="str">
        <f t="shared" ca="1" si="14"/>
        <v>-</v>
      </c>
      <c r="O143">
        <f t="shared" ca="1" si="18"/>
        <v>0</v>
      </c>
      <c r="P143" t="str">
        <f t="shared" ca="1" si="16"/>
        <v>-</v>
      </c>
    </row>
    <row r="144" spans="1:16">
      <c r="A144" s="11" t="s">
        <v>514</v>
      </c>
      <c r="B144">
        <v>144</v>
      </c>
      <c r="C144" t="s">
        <v>514</v>
      </c>
      <c r="D144">
        <v>58.279000000000003</v>
      </c>
      <c r="E144">
        <v>11.443</v>
      </c>
      <c r="F144" t="s">
        <v>685</v>
      </c>
      <c r="G144">
        <v>3</v>
      </c>
      <c r="H144">
        <v>0.9</v>
      </c>
      <c r="I144">
        <f t="shared" si="17"/>
        <v>0</v>
      </c>
      <c r="K144">
        <f t="shared" ca="1" si="19"/>
        <v>311</v>
      </c>
      <c r="L144" t="str">
        <f t="shared" ca="1" si="20"/>
        <v>$I$312:$I$311</v>
      </c>
      <c r="M144" t="str">
        <f t="shared" ca="1" si="15"/>
        <v>A311</v>
      </c>
      <c r="N144" t="str">
        <f t="shared" ca="1" si="14"/>
        <v>-</v>
      </c>
      <c r="O144">
        <f t="shared" ca="1" si="18"/>
        <v>0</v>
      </c>
      <c r="P144" t="str">
        <f t="shared" ca="1" si="16"/>
        <v>-</v>
      </c>
    </row>
    <row r="145" spans="1:16">
      <c r="A145" s="11" t="s">
        <v>515</v>
      </c>
      <c r="B145">
        <v>145</v>
      </c>
      <c r="C145" t="s">
        <v>515</v>
      </c>
      <c r="D145">
        <v>58.072000000000003</v>
      </c>
      <c r="E145">
        <v>15.236000000000001</v>
      </c>
      <c r="F145" t="s">
        <v>707</v>
      </c>
      <c r="G145">
        <v>3</v>
      </c>
      <c r="H145">
        <v>1</v>
      </c>
      <c r="I145">
        <f t="shared" si="17"/>
        <v>0</v>
      </c>
      <c r="K145">
        <f t="shared" ca="1" si="19"/>
        <v>311</v>
      </c>
      <c r="L145" t="str">
        <f t="shared" ca="1" si="20"/>
        <v>$I$312:$I$311</v>
      </c>
      <c r="M145" t="str">
        <f t="shared" ca="1" si="15"/>
        <v>A311</v>
      </c>
      <c r="N145" t="str">
        <f t="shared" ca="1" si="14"/>
        <v>-</v>
      </c>
      <c r="O145">
        <f t="shared" ca="1" si="18"/>
        <v>0</v>
      </c>
      <c r="P145" t="str">
        <f t="shared" ca="1" si="16"/>
        <v>-</v>
      </c>
    </row>
    <row r="146" spans="1:16">
      <c r="A146" s="11" t="s">
        <v>516</v>
      </c>
      <c r="B146">
        <v>146</v>
      </c>
      <c r="C146" t="s">
        <v>516</v>
      </c>
      <c r="D146">
        <v>55.591999999999999</v>
      </c>
      <c r="E146">
        <v>13.025</v>
      </c>
      <c r="F146" t="s">
        <v>694</v>
      </c>
      <c r="G146">
        <v>4</v>
      </c>
      <c r="H146">
        <v>0.8</v>
      </c>
      <c r="I146">
        <f t="shared" si="17"/>
        <v>0</v>
      </c>
      <c r="K146">
        <f t="shared" ca="1" si="19"/>
        <v>311</v>
      </c>
      <c r="L146" t="str">
        <f t="shared" ca="1" si="20"/>
        <v>$I$312:$I$311</v>
      </c>
      <c r="M146" t="str">
        <f t="shared" ca="1" si="15"/>
        <v>A311</v>
      </c>
      <c r="N146" t="str">
        <f t="shared" ca="1" si="14"/>
        <v>-</v>
      </c>
      <c r="O146">
        <f t="shared" ca="1" si="18"/>
        <v>0</v>
      </c>
      <c r="P146" t="str">
        <f t="shared" ca="1" si="16"/>
        <v>-</v>
      </c>
    </row>
    <row r="147" spans="1:16">
      <c r="A147" s="11" t="s">
        <v>517</v>
      </c>
      <c r="B147">
        <v>147</v>
      </c>
      <c r="C147" t="s">
        <v>517</v>
      </c>
      <c r="D147">
        <v>60.680999999999997</v>
      </c>
      <c r="E147">
        <v>13.709</v>
      </c>
      <c r="F147" t="s">
        <v>697</v>
      </c>
      <c r="G147">
        <v>2</v>
      </c>
      <c r="H147">
        <v>1.4</v>
      </c>
      <c r="I147">
        <f t="shared" si="17"/>
        <v>0</v>
      </c>
      <c r="K147">
        <f t="shared" ca="1" si="19"/>
        <v>311</v>
      </c>
      <c r="L147" t="str">
        <f t="shared" ca="1" si="20"/>
        <v>$I$312:$I$311</v>
      </c>
      <c r="M147" t="str">
        <f t="shared" ca="1" si="15"/>
        <v>A311</v>
      </c>
      <c r="N147" t="str">
        <f t="shared" ca="1" si="14"/>
        <v>-</v>
      </c>
      <c r="O147">
        <f t="shared" ca="1" si="18"/>
        <v>0</v>
      </c>
      <c r="P147" t="str">
        <f t="shared" ca="1" si="16"/>
        <v>-</v>
      </c>
    </row>
    <row r="148" spans="1:16">
      <c r="A148" s="11" t="s">
        <v>518</v>
      </c>
      <c r="B148">
        <v>148</v>
      </c>
      <c r="C148" t="s">
        <v>518</v>
      </c>
      <c r="D148">
        <v>65.183999999999997</v>
      </c>
      <c r="E148">
        <v>18.748999999999999</v>
      </c>
      <c r="F148" t="s">
        <v>699</v>
      </c>
      <c r="G148">
        <v>1</v>
      </c>
      <c r="H148">
        <v>1.6</v>
      </c>
      <c r="I148">
        <f t="shared" si="17"/>
        <v>0</v>
      </c>
      <c r="K148">
        <f t="shared" ca="1" si="19"/>
        <v>311</v>
      </c>
      <c r="L148" t="str">
        <f t="shared" ca="1" si="20"/>
        <v>$I$312:$I$311</v>
      </c>
      <c r="M148" t="str">
        <f t="shared" ca="1" si="15"/>
        <v>A311</v>
      </c>
      <c r="N148" t="str">
        <f t="shared" ca="1" si="14"/>
        <v>-</v>
      </c>
      <c r="O148">
        <f t="shared" ca="1" si="18"/>
        <v>0</v>
      </c>
      <c r="P148" t="str">
        <f t="shared" ca="1" si="16"/>
        <v>-</v>
      </c>
    </row>
    <row r="149" spans="1:16">
      <c r="A149" s="11" t="s">
        <v>519</v>
      </c>
      <c r="B149">
        <v>149</v>
      </c>
      <c r="C149" t="s">
        <v>519</v>
      </c>
      <c r="D149">
        <v>58.704000000000001</v>
      </c>
      <c r="E149">
        <v>13.835000000000001</v>
      </c>
      <c r="F149" t="s">
        <v>685</v>
      </c>
      <c r="G149">
        <v>3</v>
      </c>
      <c r="H149">
        <v>1</v>
      </c>
      <c r="I149">
        <f t="shared" si="17"/>
        <v>0</v>
      </c>
      <c r="K149">
        <f t="shared" ca="1" si="19"/>
        <v>311</v>
      </c>
      <c r="L149" t="str">
        <f t="shared" ca="1" si="20"/>
        <v>$I$312:$I$311</v>
      </c>
      <c r="M149" t="str">
        <f t="shared" ca="1" si="15"/>
        <v>A311</v>
      </c>
      <c r="N149" t="str">
        <f t="shared" ca="1" si="14"/>
        <v>-</v>
      </c>
      <c r="O149">
        <f t="shared" ca="1" si="18"/>
        <v>0</v>
      </c>
      <c r="P149" t="str">
        <f t="shared" ca="1" si="16"/>
        <v>-</v>
      </c>
    </row>
    <row r="150" spans="1:16">
      <c r="A150" s="11" t="s">
        <v>520</v>
      </c>
      <c r="B150">
        <v>150</v>
      </c>
      <c r="C150" t="s">
        <v>520</v>
      </c>
      <c r="D150">
        <v>56.46</v>
      </c>
      <c r="E150">
        <v>13.601000000000001</v>
      </c>
      <c r="F150" t="s">
        <v>687</v>
      </c>
      <c r="G150">
        <v>3</v>
      </c>
      <c r="H150">
        <v>1</v>
      </c>
      <c r="I150">
        <f t="shared" si="17"/>
        <v>0</v>
      </c>
      <c r="K150">
        <f t="shared" ca="1" si="19"/>
        <v>311</v>
      </c>
      <c r="L150" t="str">
        <f t="shared" ca="1" si="20"/>
        <v>$I$312:$I$311</v>
      </c>
      <c r="M150" t="str">
        <f t="shared" ca="1" si="15"/>
        <v>A311</v>
      </c>
      <c r="N150" t="str">
        <f t="shared" ca="1" si="14"/>
        <v>-</v>
      </c>
      <c r="O150">
        <f t="shared" ca="1" si="18"/>
        <v>0</v>
      </c>
      <c r="P150" t="str">
        <f t="shared" ca="1" si="16"/>
        <v>-</v>
      </c>
    </row>
    <row r="151" spans="1:16">
      <c r="A151" s="11" t="s">
        <v>521</v>
      </c>
      <c r="B151">
        <v>151</v>
      </c>
      <c r="C151" t="s">
        <v>521</v>
      </c>
      <c r="D151">
        <v>58.698999999999998</v>
      </c>
      <c r="E151">
        <v>12.462</v>
      </c>
      <c r="F151" t="s">
        <v>685</v>
      </c>
      <c r="G151">
        <v>3</v>
      </c>
      <c r="H151">
        <v>1</v>
      </c>
      <c r="I151">
        <f t="shared" si="17"/>
        <v>0</v>
      </c>
      <c r="K151">
        <f t="shared" ca="1" si="19"/>
        <v>311</v>
      </c>
      <c r="L151" t="str">
        <f t="shared" ca="1" si="20"/>
        <v>$I$312:$I$311</v>
      </c>
      <c r="M151" t="str">
        <f t="shared" ca="1" si="15"/>
        <v>A311</v>
      </c>
      <c r="N151" t="str">
        <f t="shared" ca="1" si="14"/>
        <v>-</v>
      </c>
      <c r="O151">
        <f t="shared" ca="1" si="18"/>
        <v>0</v>
      </c>
      <c r="P151" t="str">
        <f t="shared" ca="1" si="16"/>
        <v>-</v>
      </c>
    </row>
    <row r="152" spans="1:16">
      <c r="A152" s="11" t="s">
        <v>522</v>
      </c>
      <c r="B152">
        <v>152</v>
      </c>
      <c r="C152" t="s">
        <v>522</v>
      </c>
      <c r="D152">
        <v>58.328000000000003</v>
      </c>
      <c r="E152">
        <v>15.134</v>
      </c>
      <c r="F152" t="s">
        <v>707</v>
      </c>
      <c r="G152">
        <v>3</v>
      </c>
      <c r="H152">
        <v>1</v>
      </c>
      <c r="I152">
        <f t="shared" si="17"/>
        <v>0</v>
      </c>
      <c r="K152">
        <f t="shared" ca="1" si="19"/>
        <v>311</v>
      </c>
      <c r="L152" t="str">
        <f t="shared" ca="1" si="20"/>
        <v>$I$312:$I$311</v>
      </c>
      <c r="M152" t="str">
        <f t="shared" ca="1" si="15"/>
        <v>A311</v>
      </c>
      <c r="N152" t="str">
        <f t="shared" ca="1" si="14"/>
        <v>-</v>
      </c>
      <c r="O152">
        <f t="shared" ca="1" si="18"/>
        <v>0</v>
      </c>
      <c r="P152" t="str">
        <f t="shared" ca="1" si="16"/>
        <v>-</v>
      </c>
    </row>
    <row r="153" spans="1:16">
      <c r="A153" s="11" t="s">
        <v>523</v>
      </c>
      <c r="B153">
        <v>153</v>
      </c>
      <c r="C153" t="s">
        <v>523</v>
      </c>
      <c r="D153">
        <v>61.008000000000003</v>
      </c>
      <c r="E153">
        <v>14.545</v>
      </c>
      <c r="F153" t="s">
        <v>697</v>
      </c>
      <c r="G153">
        <v>2</v>
      </c>
      <c r="H153">
        <v>1.2</v>
      </c>
      <c r="I153">
        <f t="shared" si="17"/>
        <v>0</v>
      </c>
      <c r="K153">
        <f t="shared" ca="1" si="19"/>
        <v>311</v>
      </c>
      <c r="L153" t="str">
        <f t="shared" ca="1" si="20"/>
        <v>$I$312:$I$311</v>
      </c>
      <c r="M153" t="str">
        <f t="shared" ca="1" si="15"/>
        <v>A311</v>
      </c>
      <c r="N153" t="str">
        <f t="shared" ref="N153:N179" ca="1" si="21">IF(INDIRECT(M153)="-","-",INDIRECT(M153))</f>
        <v>-</v>
      </c>
      <c r="O153">
        <f t="shared" ca="1" si="18"/>
        <v>0</v>
      </c>
      <c r="P153" t="str">
        <f t="shared" ca="1" si="16"/>
        <v>-</v>
      </c>
    </row>
    <row r="154" spans="1:16">
      <c r="A154" s="11" t="s">
        <v>524</v>
      </c>
      <c r="B154">
        <v>154</v>
      </c>
      <c r="C154" t="s">
        <v>524</v>
      </c>
      <c r="D154">
        <v>58.545000000000002</v>
      </c>
      <c r="E154">
        <v>15.042</v>
      </c>
      <c r="F154" t="s">
        <v>707</v>
      </c>
      <c r="G154">
        <v>3</v>
      </c>
      <c r="H154">
        <v>1</v>
      </c>
      <c r="I154">
        <f t="shared" si="17"/>
        <v>0</v>
      </c>
      <c r="K154">
        <f t="shared" ca="1" si="19"/>
        <v>311</v>
      </c>
      <c r="L154" t="str">
        <f t="shared" ca="1" si="20"/>
        <v>$I$312:$I$311</v>
      </c>
      <c r="M154" t="str">
        <f t="shared" ca="1" si="15"/>
        <v>A311</v>
      </c>
      <c r="N154" t="str">
        <f t="shared" ca="1" si="21"/>
        <v>-</v>
      </c>
      <c r="O154">
        <f t="shared" ca="1" si="18"/>
        <v>0</v>
      </c>
      <c r="P154" t="str">
        <f t="shared" ca="1" si="16"/>
        <v>-</v>
      </c>
    </row>
    <row r="155" spans="1:16">
      <c r="A155" s="218" t="s">
        <v>714</v>
      </c>
      <c r="B155">
        <v>155</v>
      </c>
      <c r="C155" s="218" t="s">
        <v>714</v>
      </c>
      <c r="D155" s="218">
        <v>57.917000000000002</v>
      </c>
      <c r="E155" s="218">
        <v>13.879</v>
      </c>
      <c r="F155" s="218" t="s">
        <v>689</v>
      </c>
      <c r="G155" s="218">
        <v>3</v>
      </c>
      <c r="H155" s="218">
        <v>1</v>
      </c>
      <c r="I155">
        <f t="shared" si="17"/>
        <v>0</v>
      </c>
      <c r="K155">
        <f t="shared" ca="1" si="19"/>
        <v>311</v>
      </c>
      <c r="L155" t="str">
        <f t="shared" ca="1" si="20"/>
        <v>$I$312:$I$311</v>
      </c>
      <c r="M155" t="str">
        <f t="shared" ref="M155:M179" ca="1" si="22">"A" &amp;K155</f>
        <v>A311</v>
      </c>
      <c r="N155" t="str">
        <f t="shared" ca="1" si="21"/>
        <v>-</v>
      </c>
      <c r="O155">
        <f t="shared" ca="1" si="18"/>
        <v>0</v>
      </c>
      <c r="P155" t="str">
        <f t="shared" ca="1" si="16"/>
        <v>-</v>
      </c>
    </row>
    <row r="156" spans="1:16">
      <c r="A156" s="11" t="s">
        <v>526</v>
      </c>
      <c r="B156">
        <v>156</v>
      </c>
      <c r="C156" t="s">
        <v>526</v>
      </c>
      <c r="D156">
        <v>58.473999999999997</v>
      </c>
      <c r="E156">
        <v>11.685</v>
      </c>
      <c r="F156" t="s">
        <v>685</v>
      </c>
      <c r="G156">
        <v>3</v>
      </c>
      <c r="H156">
        <v>1</v>
      </c>
      <c r="I156">
        <f t="shared" si="17"/>
        <v>0</v>
      </c>
      <c r="K156">
        <f t="shared" ca="1" si="19"/>
        <v>311</v>
      </c>
      <c r="L156" t="str">
        <f t="shared" ca="1" si="20"/>
        <v>$I$312:$I$311</v>
      </c>
      <c r="M156" t="str">
        <f t="shared" ca="1" si="22"/>
        <v>A311</v>
      </c>
      <c r="N156" t="str">
        <f t="shared" ca="1" si="21"/>
        <v>-</v>
      </c>
      <c r="O156">
        <f t="shared" ca="1" si="18"/>
        <v>0</v>
      </c>
      <c r="P156" t="str">
        <f t="shared" ca="1" si="16"/>
        <v>-</v>
      </c>
    </row>
    <row r="157" spans="1:16">
      <c r="A157" s="11" t="s">
        <v>527</v>
      </c>
      <c r="B157">
        <v>157</v>
      </c>
      <c r="C157" t="s">
        <v>527</v>
      </c>
      <c r="D157">
        <v>59.832999999999998</v>
      </c>
      <c r="E157">
        <v>13.532999999999999</v>
      </c>
      <c r="F157" t="s">
        <v>695</v>
      </c>
      <c r="G157">
        <v>2</v>
      </c>
      <c r="H157">
        <v>1.1000000000000001</v>
      </c>
      <c r="I157">
        <f t="shared" si="17"/>
        <v>0</v>
      </c>
      <c r="K157">
        <f t="shared" ca="1" si="19"/>
        <v>311</v>
      </c>
      <c r="L157" t="str">
        <f t="shared" ca="1" si="20"/>
        <v>$I$312:$I$311</v>
      </c>
      <c r="M157" t="str">
        <f t="shared" ca="1" si="22"/>
        <v>A311</v>
      </c>
      <c r="N157" t="str">
        <f t="shared" ca="1" si="21"/>
        <v>-</v>
      </c>
      <c r="O157">
        <f t="shared" ca="1" si="18"/>
        <v>0</v>
      </c>
      <c r="P157" t="str">
        <f t="shared" ca="1" si="16"/>
        <v>-</v>
      </c>
    </row>
    <row r="158" spans="1:16">
      <c r="A158" s="11" t="s">
        <v>528</v>
      </c>
      <c r="B158">
        <v>158</v>
      </c>
      <c r="C158" t="s">
        <v>528</v>
      </c>
      <c r="D158">
        <v>59.87</v>
      </c>
      <c r="E158">
        <v>17.722999999999999</v>
      </c>
      <c r="F158" t="s">
        <v>684</v>
      </c>
      <c r="G158">
        <v>3</v>
      </c>
      <c r="H158">
        <v>1</v>
      </c>
      <c r="I158">
        <f t="shared" si="17"/>
        <v>0</v>
      </c>
      <c r="K158">
        <f t="shared" ca="1" si="19"/>
        <v>311</v>
      </c>
      <c r="L158" t="str">
        <f t="shared" ca="1" si="20"/>
        <v>$I$312:$I$311</v>
      </c>
      <c r="M158" t="str">
        <f t="shared" ca="1" si="22"/>
        <v>A311</v>
      </c>
      <c r="N158" t="str">
        <f t="shared" ca="1" si="21"/>
        <v>-</v>
      </c>
      <c r="O158">
        <f t="shared" ca="1" si="18"/>
        <v>0</v>
      </c>
      <c r="P158" t="str">
        <f t="shared" ca="1" si="16"/>
        <v>-</v>
      </c>
    </row>
    <row r="159" spans="1:16">
      <c r="A159" s="11" t="s">
        <v>529</v>
      </c>
      <c r="B159">
        <v>159</v>
      </c>
      <c r="C159" t="s">
        <v>529</v>
      </c>
      <c r="D159">
        <v>57.654000000000003</v>
      </c>
      <c r="E159">
        <v>12.019</v>
      </c>
      <c r="F159" t="s">
        <v>685</v>
      </c>
      <c r="G159">
        <v>4</v>
      </c>
      <c r="H159">
        <v>0.9</v>
      </c>
      <c r="I159">
        <f t="shared" si="17"/>
        <v>0</v>
      </c>
      <c r="K159">
        <f t="shared" ca="1" si="19"/>
        <v>311</v>
      </c>
      <c r="L159" t="str">
        <f t="shared" ca="1" si="20"/>
        <v>$I$312:$I$311</v>
      </c>
      <c r="M159" t="str">
        <f t="shared" ca="1" si="22"/>
        <v>A311</v>
      </c>
      <c r="N159" t="str">
        <f t="shared" ca="1" si="21"/>
        <v>-</v>
      </c>
      <c r="O159">
        <f t="shared" ca="1" si="18"/>
        <v>0</v>
      </c>
      <c r="P159" t="str">
        <f t="shared" ca="1" si="16"/>
        <v>-</v>
      </c>
    </row>
    <row r="160" spans="1:16">
      <c r="A160" s="219" t="s">
        <v>530</v>
      </c>
      <c r="B160">
        <v>160</v>
      </c>
      <c r="C160" s="219" t="s">
        <v>530</v>
      </c>
      <c r="D160">
        <v>57.667000000000002</v>
      </c>
      <c r="E160">
        <v>12.117000000000001</v>
      </c>
      <c r="F160" t="s">
        <v>685</v>
      </c>
      <c r="G160">
        <v>4</v>
      </c>
      <c r="H160">
        <v>0.9</v>
      </c>
      <c r="I160">
        <f t="shared" si="17"/>
        <v>0</v>
      </c>
      <c r="K160">
        <f t="shared" ca="1" si="19"/>
        <v>311</v>
      </c>
      <c r="L160" t="str">
        <f t="shared" ca="1" si="20"/>
        <v>$I$312:$I$311</v>
      </c>
      <c r="M160" t="str">
        <f t="shared" ca="1" si="22"/>
        <v>A311</v>
      </c>
      <c r="N160" t="str">
        <f t="shared" ca="1" si="21"/>
        <v>-</v>
      </c>
      <c r="O160">
        <f t="shared" ca="1" si="18"/>
        <v>0</v>
      </c>
      <c r="P160" t="str">
        <f t="shared" ca="1" si="16"/>
        <v>-</v>
      </c>
    </row>
    <row r="161" spans="1:16">
      <c r="A161" s="11" t="s">
        <v>531</v>
      </c>
      <c r="B161">
        <v>161</v>
      </c>
      <c r="C161" t="s">
        <v>531</v>
      </c>
      <c r="D161">
        <v>57.04</v>
      </c>
      <c r="E161">
        <v>16.442</v>
      </c>
      <c r="F161" t="s">
        <v>700</v>
      </c>
      <c r="G161">
        <v>4</v>
      </c>
      <c r="H161">
        <v>0.9</v>
      </c>
      <c r="I161">
        <f t="shared" si="17"/>
        <v>0</v>
      </c>
      <c r="K161">
        <f t="shared" ca="1" si="19"/>
        <v>311</v>
      </c>
      <c r="L161" t="str">
        <f t="shared" ca="1" si="20"/>
        <v>$I$312:$I$311</v>
      </c>
      <c r="M161" t="str">
        <f t="shared" ca="1" si="22"/>
        <v>A311</v>
      </c>
      <c r="N161" t="str">
        <f t="shared" ca="1" si="21"/>
        <v>-</v>
      </c>
      <c r="O161">
        <f t="shared" ca="1" si="18"/>
        <v>0</v>
      </c>
      <c r="P161" t="str">
        <f t="shared" ca="1" si="16"/>
        <v>-</v>
      </c>
    </row>
    <row r="162" spans="1:16">
      <c r="A162" s="11" t="s">
        <v>532</v>
      </c>
      <c r="B162">
        <v>162</v>
      </c>
      <c r="C162" t="s">
        <v>532</v>
      </c>
      <c r="D162">
        <v>56.524000000000001</v>
      </c>
      <c r="E162">
        <v>16.384</v>
      </c>
      <c r="F162" t="s">
        <v>700</v>
      </c>
      <c r="G162">
        <v>4</v>
      </c>
      <c r="H162">
        <v>0.9</v>
      </c>
      <c r="I162">
        <f t="shared" si="17"/>
        <v>0</v>
      </c>
      <c r="K162">
        <f t="shared" ca="1" si="19"/>
        <v>311</v>
      </c>
      <c r="L162" t="str">
        <f t="shared" ca="1" si="20"/>
        <v>$I$312:$I$311</v>
      </c>
      <c r="M162" t="str">
        <f t="shared" ca="1" si="22"/>
        <v>A311</v>
      </c>
      <c r="N162" t="str">
        <f t="shared" ca="1" si="21"/>
        <v>-</v>
      </c>
      <c r="O162">
        <f t="shared" ca="1" si="18"/>
        <v>0</v>
      </c>
      <c r="P162" t="str">
        <f t="shared" ca="1" si="16"/>
        <v>-</v>
      </c>
    </row>
    <row r="163" spans="1:16">
      <c r="A163" s="11" t="s">
        <v>533</v>
      </c>
      <c r="B163">
        <v>163</v>
      </c>
      <c r="C163" t="s">
        <v>533</v>
      </c>
      <c r="D163">
        <v>59.31</v>
      </c>
      <c r="E163">
        <v>18.164000000000001</v>
      </c>
      <c r="F163" t="s">
        <v>684</v>
      </c>
      <c r="G163">
        <v>3</v>
      </c>
      <c r="H163">
        <v>1</v>
      </c>
      <c r="I163">
        <f t="shared" si="17"/>
        <v>0</v>
      </c>
      <c r="K163">
        <f t="shared" ca="1" si="19"/>
        <v>311</v>
      </c>
      <c r="L163" t="str">
        <f t="shared" ca="1" si="20"/>
        <v>$I$312:$I$311</v>
      </c>
      <c r="M163" t="str">
        <f t="shared" ca="1" si="22"/>
        <v>A311</v>
      </c>
      <c r="N163" t="str">
        <f t="shared" ca="1" si="21"/>
        <v>-</v>
      </c>
      <c r="O163">
        <f t="shared" ca="1" si="18"/>
        <v>0</v>
      </c>
      <c r="P163" t="str">
        <f t="shared" ca="1" si="16"/>
        <v>-</v>
      </c>
    </row>
    <row r="164" spans="1:16">
      <c r="A164" s="11" t="s">
        <v>534</v>
      </c>
      <c r="B164">
        <v>164</v>
      </c>
      <c r="C164" t="s">
        <v>534</v>
      </c>
      <c r="D164">
        <v>59.517000000000003</v>
      </c>
      <c r="E164">
        <v>15.032999999999999</v>
      </c>
      <c r="F164" t="s">
        <v>696</v>
      </c>
      <c r="G164">
        <v>3</v>
      </c>
      <c r="H164">
        <v>1.1000000000000001</v>
      </c>
      <c r="I164">
        <f t="shared" si="17"/>
        <v>0</v>
      </c>
      <c r="K164">
        <f t="shared" ca="1" si="19"/>
        <v>311</v>
      </c>
      <c r="L164" t="str">
        <f t="shared" ca="1" si="20"/>
        <v>$I$312:$I$311</v>
      </c>
      <c r="M164" t="str">
        <f t="shared" ca="1" si="22"/>
        <v>A311</v>
      </c>
      <c r="N164" t="str">
        <f t="shared" ca="1" si="21"/>
        <v>-</v>
      </c>
      <c r="O164">
        <f t="shared" ca="1" si="18"/>
        <v>0</v>
      </c>
      <c r="P164" t="str">
        <f t="shared" ca="1" si="16"/>
        <v>-</v>
      </c>
    </row>
    <row r="165" spans="1:16">
      <c r="A165" s="11" t="s">
        <v>535</v>
      </c>
      <c r="B165">
        <v>165</v>
      </c>
      <c r="C165" t="s">
        <v>535</v>
      </c>
      <c r="D165">
        <v>60.353000000000002</v>
      </c>
      <c r="E165">
        <v>15.553000000000001</v>
      </c>
      <c r="F165" t="s">
        <v>692</v>
      </c>
      <c r="G165">
        <v>3</v>
      </c>
      <c r="H165">
        <v>1.1000000000000001</v>
      </c>
      <c r="I165">
        <f t="shared" si="17"/>
        <v>0</v>
      </c>
      <c r="K165">
        <f t="shared" ca="1" si="19"/>
        <v>311</v>
      </c>
      <c r="L165" t="str">
        <f t="shared" ca="1" si="20"/>
        <v>$I$312:$I$311</v>
      </c>
      <c r="M165" t="str">
        <f t="shared" ca="1" si="22"/>
        <v>A311</v>
      </c>
      <c r="N165" t="str">
        <f t="shared" ca="1" si="21"/>
        <v>-</v>
      </c>
      <c r="O165">
        <f t="shared" ca="1" si="18"/>
        <v>0</v>
      </c>
      <c r="P165" t="str">
        <f t="shared" ca="1" si="16"/>
        <v>-</v>
      </c>
    </row>
    <row r="166" spans="1:16">
      <c r="A166" s="11" t="s">
        <v>536</v>
      </c>
      <c r="B166">
        <v>166</v>
      </c>
      <c r="C166" t="s">
        <v>536</v>
      </c>
      <c r="D166">
        <v>63.572000000000003</v>
      </c>
      <c r="E166">
        <v>19.512</v>
      </c>
      <c r="F166" t="s">
        <v>699</v>
      </c>
      <c r="G166">
        <v>1</v>
      </c>
      <c r="H166">
        <v>1.3</v>
      </c>
      <c r="I166">
        <f t="shared" si="17"/>
        <v>0</v>
      </c>
      <c r="K166">
        <f t="shared" ca="1" si="19"/>
        <v>311</v>
      </c>
      <c r="L166" t="str">
        <f t="shared" ca="1" si="20"/>
        <v>$I$312:$I$311</v>
      </c>
      <c r="M166" t="str">
        <f t="shared" ca="1" si="22"/>
        <v>A311</v>
      </c>
      <c r="N166" t="str">
        <f t="shared" ca="1" si="21"/>
        <v>-</v>
      </c>
      <c r="O166">
        <f t="shared" ca="1" si="18"/>
        <v>0</v>
      </c>
      <c r="P166" t="str">
        <f t="shared" ca="1" si="16"/>
        <v>-</v>
      </c>
    </row>
    <row r="167" spans="1:16">
      <c r="A167" s="11" t="s">
        <v>537</v>
      </c>
      <c r="B167">
        <v>167</v>
      </c>
      <c r="C167" t="s">
        <v>537</v>
      </c>
      <c r="D167">
        <v>58.591999999999999</v>
      </c>
      <c r="E167">
        <v>16.193000000000001</v>
      </c>
      <c r="F167" t="s">
        <v>707</v>
      </c>
      <c r="G167">
        <v>3</v>
      </c>
      <c r="H167">
        <v>1</v>
      </c>
      <c r="I167">
        <f t="shared" si="17"/>
        <v>0</v>
      </c>
      <c r="K167">
        <f t="shared" ca="1" si="19"/>
        <v>311</v>
      </c>
      <c r="L167" t="str">
        <f t="shared" ca="1" si="20"/>
        <v>$I$312:$I$311</v>
      </c>
      <c r="M167" t="str">
        <f t="shared" ca="1" si="22"/>
        <v>A311</v>
      </c>
      <c r="N167" t="str">
        <f t="shared" ca="1" si="21"/>
        <v>-</v>
      </c>
      <c r="O167">
        <f t="shared" ca="1" si="18"/>
        <v>0</v>
      </c>
      <c r="P167" t="str">
        <f t="shared" ca="1" si="16"/>
        <v>-</v>
      </c>
    </row>
    <row r="168" spans="1:16">
      <c r="A168" s="11" t="s">
        <v>538</v>
      </c>
      <c r="B168">
        <v>168</v>
      </c>
      <c r="C168" t="s">
        <v>538</v>
      </c>
      <c r="D168">
        <v>59.759</v>
      </c>
      <c r="E168">
        <v>18.702999999999999</v>
      </c>
      <c r="F168" t="s">
        <v>684</v>
      </c>
      <c r="G168">
        <v>3</v>
      </c>
      <c r="H168">
        <v>1</v>
      </c>
      <c r="I168">
        <f t="shared" si="17"/>
        <v>0</v>
      </c>
      <c r="K168">
        <f t="shared" ca="1" si="19"/>
        <v>311</v>
      </c>
      <c r="L168" t="str">
        <f t="shared" ca="1" si="20"/>
        <v>$I$312:$I$311</v>
      </c>
      <c r="M168" t="str">
        <f t="shared" ca="1" si="22"/>
        <v>A311</v>
      </c>
      <c r="N168" t="str">
        <f t="shared" ca="1" si="21"/>
        <v>-</v>
      </c>
      <c r="O168">
        <f t="shared" ca="1" si="18"/>
        <v>0</v>
      </c>
      <c r="P168" t="str">
        <f t="shared" ca="1" si="16"/>
        <v>-</v>
      </c>
    </row>
    <row r="169" spans="1:16">
      <c r="A169" s="11" t="s">
        <v>539</v>
      </c>
      <c r="B169">
        <v>169</v>
      </c>
      <c r="C169" t="s">
        <v>539</v>
      </c>
      <c r="D169">
        <v>64.926000000000002</v>
      </c>
      <c r="E169">
        <v>19.378</v>
      </c>
      <c r="F169" t="s">
        <v>699</v>
      </c>
      <c r="G169">
        <v>1</v>
      </c>
      <c r="H169">
        <v>1.6</v>
      </c>
      <c r="I169">
        <f t="shared" si="17"/>
        <v>0</v>
      </c>
      <c r="K169">
        <f t="shared" ca="1" si="19"/>
        <v>311</v>
      </c>
      <c r="L169" t="str">
        <f t="shared" ca="1" si="20"/>
        <v>$I$312:$I$311</v>
      </c>
      <c r="M169" t="str">
        <f t="shared" ca="1" si="22"/>
        <v>A311</v>
      </c>
      <c r="N169" t="str">
        <f t="shared" ca="1" si="21"/>
        <v>-</v>
      </c>
      <c r="O169">
        <f t="shared" ca="1" si="18"/>
        <v>0</v>
      </c>
      <c r="P169" t="str">
        <f t="shared" ca="1" si="16"/>
        <v>-</v>
      </c>
    </row>
    <row r="170" spans="1:16">
      <c r="A170" s="219" t="s">
        <v>540</v>
      </c>
      <c r="B170">
        <v>170</v>
      </c>
      <c r="C170" s="219" t="s">
        <v>540</v>
      </c>
      <c r="D170">
        <v>58.189</v>
      </c>
      <c r="E170">
        <v>12.718999999999999</v>
      </c>
      <c r="F170" t="s">
        <v>685</v>
      </c>
      <c r="G170">
        <v>3</v>
      </c>
      <c r="H170">
        <v>1</v>
      </c>
      <c r="I170">
        <f t="shared" si="17"/>
        <v>0</v>
      </c>
      <c r="K170">
        <f t="shared" ca="1" si="19"/>
        <v>311</v>
      </c>
      <c r="L170" t="str">
        <f t="shared" ca="1" si="20"/>
        <v>$I$312:$I$311</v>
      </c>
      <c r="M170" t="str">
        <f t="shared" ca="1" si="22"/>
        <v>A311</v>
      </c>
      <c r="N170" t="str">
        <f t="shared" ca="1" si="21"/>
        <v>-</v>
      </c>
      <c r="O170">
        <f t="shared" ca="1" si="18"/>
        <v>0</v>
      </c>
      <c r="P170" t="str">
        <f t="shared" ca="1" si="16"/>
        <v>-</v>
      </c>
    </row>
    <row r="171" spans="1:16">
      <c r="A171" s="11" t="s">
        <v>541</v>
      </c>
      <c r="B171">
        <v>171</v>
      </c>
      <c r="C171" t="s">
        <v>541</v>
      </c>
      <c r="D171">
        <v>56.746000000000002</v>
      </c>
      <c r="E171">
        <v>15.906000000000001</v>
      </c>
      <c r="F171" t="s">
        <v>700</v>
      </c>
      <c r="G171">
        <v>4</v>
      </c>
      <c r="H171">
        <v>0.9</v>
      </c>
      <c r="I171">
        <f t="shared" si="17"/>
        <v>0</v>
      </c>
      <c r="K171">
        <f t="shared" ca="1" si="19"/>
        <v>311</v>
      </c>
      <c r="L171" t="str">
        <f t="shared" ca="1" si="20"/>
        <v>$I$312:$I$311</v>
      </c>
      <c r="M171" t="str">
        <f t="shared" ca="1" si="22"/>
        <v>A311</v>
      </c>
      <c r="N171" t="str">
        <f t="shared" ca="1" si="21"/>
        <v>-</v>
      </c>
      <c r="O171">
        <f t="shared" ca="1" si="18"/>
        <v>0</v>
      </c>
      <c r="P171" t="str">
        <f t="shared" ca="1" si="16"/>
        <v>-</v>
      </c>
    </row>
    <row r="172" spans="1:16">
      <c r="A172" s="11" t="s">
        <v>542</v>
      </c>
      <c r="B172">
        <v>172</v>
      </c>
      <c r="C172" t="s">
        <v>542</v>
      </c>
      <c r="D172">
        <v>59.167000000000002</v>
      </c>
      <c r="E172">
        <v>17.433</v>
      </c>
      <c r="F172" t="s">
        <v>684</v>
      </c>
      <c r="G172">
        <v>3</v>
      </c>
      <c r="H172">
        <v>1</v>
      </c>
      <c r="I172">
        <f t="shared" si="17"/>
        <v>0</v>
      </c>
      <c r="K172">
        <f t="shared" ca="1" si="19"/>
        <v>311</v>
      </c>
      <c r="L172" t="str">
        <f t="shared" ca="1" si="20"/>
        <v>$I$312:$I$311</v>
      </c>
      <c r="M172" t="str">
        <f t="shared" ca="1" si="22"/>
        <v>A311</v>
      </c>
      <c r="N172" t="str">
        <f t="shared" ca="1" si="21"/>
        <v>-</v>
      </c>
      <c r="O172">
        <f t="shared" ca="1" si="18"/>
        <v>0</v>
      </c>
      <c r="P172" t="str">
        <f t="shared" ca="1" si="16"/>
        <v>-</v>
      </c>
    </row>
    <row r="173" spans="1:16">
      <c r="A173" s="11" t="s">
        <v>543</v>
      </c>
      <c r="B173">
        <v>173</v>
      </c>
      <c r="C173" t="s">
        <v>543</v>
      </c>
      <c r="D173">
        <v>58.759</v>
      </c>
      <c r="E173">
        <v>17.015000000000001</v>
      </c>
      <c r="F173" t="s">
        <v>705</v>
      </c>
      <c r="G173">
        <v>3</v>
      </c>
      <c r="H173">
        <v>1</v>
      </c>
      <c r="I173">
        <f t="shared" si="17"/>
        <v>0</v>
      </c>
      <c r="K173">
        <f t="shared" ca="1" si="19"/>
        <v>311</v>
      </c>
      <c r="L173" t="str">
        <f t="shared" ca="1" si="20"/>
        <v>$I$312:$I$311</v>
      </c>
      <c r="M173" t="str">
        <f t="shared" ca="1" si="22"/>
        <v>A311</v>
      </c>
      <c r="N173" t="str">
        <f t="shared" ca="1" si="21"/>
        <v>-</v>
      </c>
      <c r="O173">
        <f t="shared" ca="1" si="18"/>
        <v>0</v>
      </c>
      <c r="P173" t="str">
        <f t="shared" ca="1" si="16"/>
        <v>-</v>
      </c>
    </row>
    <row r="174" spans="1:16">
      <c r="A174" s="11" t="s">
        <v>544</v>
      </c>
      <c r="B174">
        <v>174</v>
      </c>
      <c r="C174" t="s">
        <v>544</v>
      </c>
      <c r="D174">
        <v>58.902999999999999</v>
      </c>
      <c r="E174">
        <v>17.948</v>
      </c>
      <c r="F174" t="s">
        <v>684</v>
      </c>
      <c r="G174">
        <v>3</v>
      </c>
      <c r="H174">
        <v>1</v>
      </c>
      <c r="I174">
        <f t="shared" si="17"/>
        <v>0</v>
      </c>
      <c r="K174">
        <f t="shared" ca="1" si="19"/>
        <v>311</v>
      </c>
      <c r="L174" t="str">
        <f t="shared" ca="1" si="20"/>
        <v>$I$312:$I$311</v>
      </c>
      <c r="M174" t="str">
        <f t="shared" ca="1" si="22"/>
        <v>A311</v>
      </c>
      <c r="N174" t="str">
        <f t="shared" ca="1" si="21"/>
        <v>-</v>
      </c>
      <c r="O174">
        <f t="shared" ca="1" si="18"/>
        <v>0</v>
      </c>
    </row>
    <row r="175" spans="1:16">
      <c r="A175" s="11" t="s">
        <v>545</v>
      </c>
      <c r="B175">
        <v>175</v>
      </c>
      <c r="C175" t="s">
        <v>545</v>
      </c>
      <c r="D175">
        <v>57.655000000000001</v>
      </c>
      <c r="E175">
        <v>14.696999999999999</v>
      </c>
      <c r="F175" t="s">
        <v>689</v>
      </c>
      <c r="G175">
        <v>3</v>
      </c>
      <c r="H175">
        <v>1.1000000000000001</v>
      </c>
      <c r="I175">
        <f t="shared" si="17"/>
        <v>0</v>
      </c>
      <c r="K175">
        <f t="shared" ca="1" si="19"/>
        <v>311</v>
      </c>
      <c r="L175" t="str">
        <f t="shared" ca="1" si="20"/>
        <v>$I$312:$I$311</v>
      </c>
      <c r="M175" t="str">
        <f t="shared" ca="1" si="22"/>
        <v>A311</v>
      </c>
      <c r="N175" t="str">
        <f t="shared" ca="1" si="21"/>
        <v>-</v>
      </c>
      <c r="O175">
        <f t="shared" ca="1" si="18"/>
        <v>0</v>
      </c>
    </row>
    <row r="176" spans="1:16">
      <c r="A176" s="220" t="s">
        <v>546</v>
      </c>
      <c r="B176">
        <v>176</v>
      </c>
      <c r="C176" s="220" t="s">
        <v>546</v>
      </c>
      <c r="D176">
        <v>57.915999999999997</v>
      </c>
      <c r="E176">
        <v>12.064</v>
      </c>
      <c r="F176" t="s">
        <v>685</v>
      </c>
      <c r="G176">
        <v>3</v>
      </c>
      <c r="H176">
        <v>1</v>
      </c>
      <c r="I176">
        <f t="shared" si="17"/>
        <v>0</v>
      </c>
      <c r="K176">
        <f t="shared" ca="1" si="19"/>
        <v>311</v>
      </c>
      <c r="L176" t="str">
        <f t="shared" ca="1" si="20"/>
        <v>$I$312:$I$311</v>
      </c>
      <c r="M176" t="str">
        <f t="shared" ca="1" si="22"/>
        <v>A311</v>
      </c>
      <c r="N176" t="str">
        <f t="shared" ca="1" si="21"/>
        <v>-</v>
      </c>
      <c r="O176">
        <f t="shared" ca="1" si="18"/>
        <v>0</v>
      </c>
    </row>
    <row r="177" spans="1:15">
      <c r="A177" s="11" t="s">
        <v>547</v>
      </c>
      <c r="B177">
        <v>177</v>
      </c>
      <c r="C177" t="s">
        <v>547</v>
      </c>
      <c r="D177">
        <v>60.896999999999998</v>
      </c>
      <c r="E177">
        <v>16.722999999999999</v>
      </c>
      <c r="F177" t="s">
        <v>698</v>
      </c>
      <c r="G177">
        <v>2</v>
      </c>
      <c r="H177">
        <v>1.1000000000000001</v>
      </c>
      <c r="I177">
        <f t="shared" si="17"/>
        <v>0</v>
      </c>
      <c r="K177">
        <f t="shared" ca="1" si="19"/>
        <v>311</v>
      </c>
      <c r="L177" t="str">
        <f t="shared" ca="1" si="20"/>
        <v>$I$312:$I$311</v>
      </c>
      <c r="M177" t="str">
        <f t="shared" ca="1" si="22"/>
        <v>A311</v>
      </c>
      <c r="N177" t="str">
        <f t="shared" ca="1" si="21"/>
        <v>-</v>
      </c>
      <c r="O177">
        <f t="shared" ca="1" si="18"/>
        <v>0</v>
      </c>
    </row>
    <row r="178" spans="1:15">
      <c r="A178" s="11" t="s">
        <v>548</v>
      </c>
      <c r="B178">
        <v>178</v>
      </c>
      <c r="C178" t="s">
        <v>548</v>
      </c>
      <c r="D178">
        <v>56.280999999999999</v>
      </c>
      <c r="E178">
        <v>14.523999999999999</v>
      </c>
      <c r="F178" t="s">
        <v>713</v>
      </c>
      <c r="G178">
        <v>4</v>
      </c>
      <c r="H178">
        <v>0.9</v>
      </c>
      <c r="I178">
        <f t="shared" si="17"/>
        <v>1</v>
      </c>
      <c r="K178">
        <f t="shared" ca="1" si="19"/>
        <v>311</v>
      </c>
      <c r="L178" t="str">
        <f t="shared" ca="1" si="20"/>
        <v>$I$312:$I$311</v>
      </c>
      <c r="M178" t="str">
        <f t="shared" ca="1" si="22"/>
        <v>A311</v>
      </c>
      <c r="N178" t="str">
        <f t="shared" ca="1" si="21"/>
        <v>-</v>
      </c>
      <c r="O178">
        <f t="shared" ca="1" si="18"/>
        <v>0</v>
      </c>
    </row>
    <row r="179" spans="1:15">
      <c r="A179" s="11" t="s">
        <v>549</v>
      </c>
      <c r="B179">
        <v>179</v>
      </c>
      <c r="C179" t="s">
        <v>549</v>
      </c>
      <c r="D179">
        <v>61.12</v>
      </c>
      <c r="E179">
        <v>14.609</v>
      </c>
      <c r="F179" t="s">
        <v>697</v>
      </c>
      <c r="G179">
        <v>2</v>
      </c>
      <c r="H179">
        <v>1.2</v>
      </c>
      <c r="I179">
        <f t="shared" si="17"/>
        <v>0</v>
      </c>
      <c r="K179">
        <f t="shared" ca="1" si="19"/>
        <v>311</v>
      </c>
      <c r="L179" t="str">
        <f t="shared" ca="1" si="20"/>
        <v>$I$312:$I$311</v>
      </c>
      <c r="M179" t="str">
        <f t="shared" ca="1" si="22"/>
        <v>A311</v>
      </c>
      <c r="N179" t="str">
        <f t="shared" ca="1" si="21"/>
        <v>-</v>
      </c>
      <c r="O179">
        <f t="shared" ca="1" si="18"/>
        <v>0</v>
      </c>
    </row>
    <row r="180" spans="1:15">
      <c r="A180" s="11" t="s">
        <v>550</v>
      </c>
      <c r="B180">
        <v>180</v>
      </c>
      <c r="C180" t="s">
        <v>550</v>
      </c>
      <c r="D180">
        <v>56.377000000000002</v>
      </c>
      <c r="E180">
        <v>14.004</v>
      </c>
      <c r="F180" t="s">
        <v>694</v>
      </c>
      <c r="G180">
        <v>4</v>
      </c>
      <c r="H180">
        <v>1</v>
      </c>
      <c r="I180">
        <f t="shared" si="17"/>
        <v>0</v>
      </c>
    </row>
    <row r="181" spans="1:15">
      <c r="A181" s="11" t="s">
        <v>551</v>
      </c>
      <c r="B181">
        <v>181</v>
      </c>
      <c r="C181" t="s">
        <v>551</v>
      </c>
      <c r="D181">
        <v>57.265999999999998</v>
      </c>
      <c r="E181">
        <v>16.451000000000001</v>
      </c>
      <c r="F181" t="s">
        <v>700</v>
      </c>
      <c r="G181">
        <v>4</v>
      </c>
      <c r="H181">
        <v>0.9</v>
      </c>
      <c r="I181">
        <f t="shared" si="17"/>
        <v>0</v>
      </c>
    </row>
    <row r="182" spans="1:15">
      <c r="A182" s="11" t="s">
        <v>552</v>
      </c>
      <c r="B182">
        <v>182</v>
      </c>
      <c r="C182" t="s">
        <v>552</v>
      </c>
      <c r="D182">
        <v>58.673000000000002</v>
      </c>
      <c r="E182">
        <v>17.097999999999999</v>
      </c>
      <c r="F182" t="s">
        <v>705</v>
      </c>
      <c r="G182">
        <v>3</v>
      </c>
      <c r="H182">
        <v>1</v>
      </c>
      <c r="I182">
        <f t="shared" si="17"/>
        <v>0</v>
      </c>
    </row>
    <row r="183" spans="1:15">
      <c r="A183" s="11" t="s">
        <v>553</v>
      </c>
      <c r="B183">
        <v>183</v>
      </c>
      <c r="C183" t="s">
        <v>553</v>
      </c>
      <c r="D183">
        <v>67.213999999999999</v>
      </c>
      <c r="E183">
        <v>23.373000000000001</v>
      </c>
      <c r="F183" t="s">
        <v>682</v>
      </c>
      <c r="G183">
        <v>1</v>
      </c>
      <c r="H183">
        <v>1.7</v>
      </c>
      <c r="I183">
        <f t="shared" si="17"/>
        <v>0</v>
      </c>
    </row>
    <row r="184" spans="1:15">
      <c r="A184" s="11" t="s">
        <v>554</v>
      </c>
      <c r="B184">
        <v>184</v>
      </c>
      <c r="C184" t="s">
        <v>554</v>
      </c>
      <c r="D184">
        <v>57.738999999999997</v>
      </c>
      <c r="E184">
        <v>12.106</v>
      </c>
      <c r="F184" t="s">
        <v>685</v>
      </c>
      <c r="G184">
        <v>4</v>
      </c>
      <c r="H184">
        <v>0.9</v>
      </c>
      <c r="I184">
        <f t="shared" si="17"/>
        <v>0</v>
      </c>
    </row>
    <row r="185" spans="1:15">
      <c r="A185" s="218" t="s">
        <v>715</v>
      </c>
      <c r="B185">
        <v>185</v>
      </c>
      <c r="C185" s="218" t="s">
        <v>715</v>
      </c>
      <c r="D185" s="218">
        <v>56.137999999999998</v>
      </c>
      <c r="E185" s="218">
        <v>13.395</v>
      </c>
      <c r="F185" s="218" t="s">
        <v>694</v>
      </c>
      <c r="G185" s="218">
        <v>4</v>
      </c>
      <c r="H185" s="218">
        <v>0.9</v>
      </c>
      <c r="I185">
        <f t="shared" si="17"/>
        <v>0</v>
      </c>
    </row>
    <row r="186" spans="1:15">
      <c r="A186" s="11" t="s">
        <v>556</v>
      </c>
      <c r="B186">
        <v>186</v>
      </c>
      <c r="C186" s="11" t="s">
        <v>556</v>
      </c>
      <c r="F186" s="10" t="s">
        <v>682</v>
      </c>
      <c r="G186">
        <v>1</v>
      </c>
      <c r="H186" s="10">
        <v>1.4</v>
      </c>
      <c r="I186">
        <f t="shared" si="17"/>
        <v>0</v>
      </c>
    </row>
    <row r="187" spans="1:15">
      <c r="A187" s="11" t="s">
        <v>557</v>
      </c>
      <c r="B187">
        <v>187</v>
      </c>
      <c r="C187" s="11" t="s">
        <v>557</v>
      </c>
      <c r="F187" s="10" t="s">
        <v>682</v>
      </c>
      <c r="G187">
        <v>1</v>
      </c>
      <c r="H187" s="10">
        <v>1.9</v>
      </c>
      <c r="I187">
        <f t="shared" si="17"/>
        <v>0</v>
      </c>
    </row>
    <row r="188" spans="1:15">
      <c r="A188" s="11" t="s">
        <v>558</v>
      </c>
      <c r="B188">
        <v>188</v>
      </c>
      <c r="C188" t="s">
        <v>558</v>
      </c>
      <c r="D188">
        <v>64.191999999999993</v>
      </c>
      <c r="E188">
        <v>20.853000000000002</v>
      </c>
      <c r="F188" t="s">
        <v>699</v>
      </c>
      <c r="G188">
        <v>1</v>
      </c>
      <c r="H188">
        <v>1.4</v>
      </c>
      <c r="I188">
        <f t="shared" si="17"/>
        <v>0</v>
      </c>
    </row>
    <row r="189" spans="1:15">
      <c r="A189" s="11" t="s">
        <v>559</v>
      </c>
      <c r="B189">
        <v>189</v>
      </c>
      <c r="C189" t="s">
        <v>559</v>
      </c>
      <c r="D189">
        <v>56.207999999999998</v>
      </c>
      <c r="E189">
        <v>15.278</v>
      </c>
      <c r="F189" t="s">
        <v>713</v>
      </c>
      <c r="G189">
        <v>4</v>
      </c>
      <c r="H189">
        <v>0.9</v>
      </c>
      <c r="I189">
        <f t="shared" si="17"/>
        <v>1</v>
      </c>
    </row>
    <row r="190" spans="1:15">
      <c r="A190" s="11" t="s">
        <v>560</v>
      </c>
      <c r="B190">
        <v>190</v>
      </c>
      <c r="C190" t="s">
        <v>560</v>
      </c>
      <c r="D190">
        <v>60.884999999999998</v>
      </c>
      <c r="E190">
        <v>15.112</v>
      </c>
      <c r="F190" t="s">
        <v>697</v>
      </c>
      <c r="G190">
        <v>2</v>
      </c>
      <c r="H190">
        <v>1.2</v>
      </c>
      <c r="I190">
        <f t="shared" si="17"/>
        <v>0</v>
      </c>
    </row>
    <row r="191" spans="1:15">
      <c r="A191" s="11" t="s">
        <v>561</v>
      </c>
      <c r="B191">
        <v>191</v>
      </c>
      <c r="C191" t="s">
        <v>561</v>
      </c>
      <c r="D191">
        <v>59.917000000000002</v>
      </c>
      <c r="E191">
        <v>16.585999999999999</v>
      </c>
      <c r="F191" t="s">
        <v>692</v>
      </c>
      <c r="G191">
        <v>3</v>
      </c>
      <c r="H191">
        <v>1.1000000000000001</v>
      </c>
      <c r="I191">
        <f t="shared" si="17"/>
        <v>0</v>
      </c>
    </row>
    <row r="192" spans="1:15">
      <c r="A192" s="11" t="s">
        <v>562</v>
      </c>
      <c r="B192">
        <v>192</v>
      </c>
      <c r="C192" t="s">
        <v>562</v>
      </c>
      <c r="D192">
        <v>59.238999999999997</v>
      </c>
      <c r="E192">
        <v>17.690000000000001</v>
      </c>
      <c r="F192" t="s">
        <v>684</v>
      </c>
      <c r="G192">
        <v>3</v>
      </c>
      <c r="H192">
        <v>1</v>
      </c>
      <c r="I192">
        <f t="shared" si="17"/>
        <v>0</v>
      </c>
    </row>
    <row r="193" spans="1:9">
      <c r="A193" s="11" t="s">
        <v>563</v>
      </c>
      <c r="B193">
        <v>193</v>
      </c>
      <c r="C193" t="s">
        <v>563</v>
      </c>
      <c r="D193">
        <v>60.616999999999997</v>
      </c>
      <c r="E193">
        <v>16.78</v>
      </c>
      <c r="F193" t="s">
        <v>698</v>
      </c>
      <c r="G193">
        <v>2</v>
      </c>
      <c r="H193">
        <v>1.1000000000000001</v>
      </c>
      <c r="I193">
        <f t="shared" si="17"/>
        <v>0</v>
      </c>
    </row>
    <row r="194" spans="1:9">
      <c r="A194" s="11" t="s">
        <v>564</v>
      </c>
      <c r="B194">
        <v>194</v>
      </c>
      <c r="C194" t="s">
        <v>564</v>
      </c>
      <c r="D194">
        <v>59.616999999999997</v>
      </c>
      <c r="E194">
        <v>17.716999999999999</v>
      </c>
      <c r="F194" t="s">
        <v>684</v>
      </c>
      <c r="G194">
        <v>3</v>
      </c>
      <c r="H194">
        <v>1</v>
      </c>
      <c r="I194">
        <f t="shared" ref="I194:I257" si="23">IF(F194=$L$3,1,0)</f>
        <v>0</v>
      </c>
    </row>
    <row r="195" spans="1:9">
      <c r="A195" s="11" t="s">
        <v>565</v>
      </c>
      <c r="B195">
        <v>195</v>
      </c>
      <c r="C195" t="s">
        <v>565</v>
      </c>
      <c r="D195">
        <v>55.557000000000002</v>
      </c>
      <c r="E195">
        <v>14.345000000000001</v>
      </c>
      <c r="F195" t="s">
        <v>694</v>
      </c>
      <c r="G195">
        <v>4</v>
      </c>
      <c r="H195">
        <v>0.9</v>
      </c>
      <c r="I195">
        <f t="shared" si="23"/>
        <v>0</v>
      </c>
    </row>
    <row r="196" spans="1:9">
      <c r="A196" s="11" t="s">
        <v>566</v>
      </c>
      <c r="B196">
        <v>196</v>
      </c>
      <c r="C196" t="s">
        <v>566</v>
      </c>
      <c r="D196">
        <v>55.633000000000003</v>
      </c>
      <c r="E196">
        <v>13.708</v>
      </c>
      <c r="F196" t="s">
        <v>694</v>
      </c>
      <c r="G196">
        <v>4</v>
      </c>
      <c r="H196">
        <v>0.9</v>
      </c>
      <c r="I196">
        <f t="shared" si="23"/>
        <v>0</v>
      </c>
    </row>
    <row r="197" spans="1:9">
      <c r="A197" s="11" t="s">
        <v>567</v>
      </c>
      <c r="B197">
        <v>197</v>
      </c>
      <c r="C197" t="s">
        <v>567</v>
      </c>
      <c r="D197">
        <v>58.381999999999998</v>
      </c>
      <c r="E197">
        <v>13.44</v>
      </c>
      <c r="F197" t="s">
        <v>685</v>
      </c>
      <c r="G197">
        <v>3</v>
      </c>
      <c r="H197">
        <v>1</v>
      </c>
      <c r="I197">
        <f t="shared" si="23"/>
        <v>0</v>
      </c>
    </row>
    <row r="198" spans="1:9">
      <c r="A198" s="11" t="s">
        <v>568</v>
      </c>
      <c r="B198">
        <v>198</v>
      </c>
      <c r="C198" t="s">
        <v>568</v>
      </c>
      <c r="D198">
        <v>64.754000000000005</v>
      </c>
      <c r="E198">
        <v>20.96</v>
      </c>
      <c r="F198" t="s">
        <v>699</v>
      </c>
      <c r="G198">
        <v>1</v>
      </c>
      <c r="H198">
        <v>1.4</v>
      </c>
      <c r="I198">
        <f t="shared" si="23"/>
        <v>0</v>
      </c>
    </row>
    <row r="199" spans="1:9">
      <c r="A199" s="11" t="s">
        <v>569</v>
      </c>
      <c r="B199">
        <v>199</v>
      </c>
      <c r="C199" t="s">
        <v>569</v>
      </c>
      <c r="D199">
        <v>59.832000000000001</v>
      </c>
      <c r="E199">
        <v>15.694000000000001</v>
      </c>
      <c r="F199" t="s">
        <v>692</v>
      </c>
      <c r="G199">
        <v>3</v>
      </c>
      <c r="H199">
        <v>1.1000000000000001</v>
      </c>
      <c r="I199">
        <f t="shared" si="23"/>
        <v>0</v>
      </c>
    </row>
    <row r="200" spans="1:9">
      <c r="A200" s="219" t="s">
        <v>570</v>
      </c>
      <c r="B200">
        <v>200</v>
      </c>
      <c r="C200" s="219" t="s">
        <v>570</v>
      </c>
      <c r="D200">
        <v>59.332999999999998</v>
      </c>
      <c r="E200">
        <v>13.433</v>
      </c>
      <c r="F200" t="s">
        <v>695</v>
      </c>
      <c r="G200">
        <v>2</v>
      </c>
      <c r="H200">
        <v>1.1000000000000001</v>
      </c>
      <c r="I200">
        <f t="shared" si="23"/>
        <v>0</v>
      </c>
    </row>
    <row r="201" spans="1:9">
      <c r="A201" s="11" t="s">
        <v>571</v>
      </c>
      <c r="B201">
        <v>201</v>
      </c>
      <c r="C201" t="s">
        <v>571</v>
      </c>
      <c r="D201">
        <v>55.482999999999997</v>
      </c>
      <c r="E201">
        <v>13.5</v>
      </c>
      <c r="F201" t="s">
        <v>694</v>
      </c>
      <c r="G201">
        <v>4</v>
      </c>
      <c r="H201">
        <v>0.9</v>
      </c>
      <c r="I201">
        <f t="shared" si="23"/>
        <v>0</v>
      </c>
    </row>
    <row r="202" spans="1:9">
      <c r="A202" s="11" t="s">
        <v>572</v>
      </c>
      <c r="B202">
        <v>202</v>
      </c>
      <c r="C202" s="11" t="s">
        <v>572</v>
      </c>
      <c r="F202" s="10" t="s">
        <v>704</v>
      </c>
      <c r="G202">
        <v>3</v>
      </c>
      <c r="H202" s="10">
        <v>1.1000000000000001</v>
      </c>
      <c r="I202">
        <f t="shared" si="23"/>
        <v>0</v>
      </c>
    </row>
    <row r="203" spans="1:9">
      <c r="A203" s="219" t="s">
        <v>573</v>
      </c>
      <c r="B203">
        <v>203</v>
      </c>
      <c r="C203" s="219" t="s">
        <v>573</v>
      </c>
      <c r="D203">
        <v>58</v>
      </c>
      <c r="E203">
        <v>11.55</v>
      </c>
      <c r="F203" t="s">
        <v>685</v>
      </c>
      <c r="G203">
        <v>3</v>
      </c>
      <c r="H203">
        <v>0.9</v>
      </c>
      <c r="I203">
        <f t="shared" si="23"/>
        <v>0</v>
      </c>
    </row>
    <row r="204" spans="1:9">
      <c r="A204" s="11" t="s">
        <v>574</v>
      </c>
      <c r="B204">
        <v>204</v>
      </c>
      <c r="C204" t="s">
        <v>574</v>
      </c>
      <c r="D204">
        <v>58.398000000000003</v>
      </c>
      <c r="E204">
        <v>13.856999999999999</v>
      </c>
      <c r="F204" t="s">
        <v>685</v>
      </c>
      <c r="G204">
        <v>3</v>
      </c>
      <c r="H204">
        <v>1</v>
      </c>
      <c r="I204">
        <f t="shared" si="23"/>
        <v>0</v>
      </c>
    </row>
    <row r="205" spans="1:9">
      <c r="A205" s="11" t="s">
        <v>575</v>
      </c>
      <c r="B205">
        <v>205</v>
      </c>
      <c r="C205" t="s">
        <v>575</v>
      </c>
      <c r="D205">
        <v>60.142000000000003</v>
      </c>
      <c r="E205">
        <v>15.413</v>
      </c>
      <c r="F205" t="s">
        <v>697</v>
      </c>
      <c r="G205">
        <v>2</v>
      </c>
      <c r="H205">
        <v>1.2</v>
      </c>
      <c r="I205">
        <f t="shared" si="23"/>
        <v>0</v>
      </c>
    </row>
    <row r="206" spans="1:9">
      <c r="A206" s="11" t="s">
        <v>576</v>
      </c>
      <c r="B206">
        <v>206</v>
      </c>
      <c r="C206" t="s">
        <v>576</v>
      </c>
      <c r="D206">
        <v>63.167000000000002</v>
      </c>
      <c r="E206">
        <v>17.279</v>
      </c>
      <c r="F206" t="s">
        <v>711</v>
      </c>
      <c r="G206">
        <v>2</v>
      </c>
      <c r="H206">
        <v>1.4</v>
      </c>
      <c r="I206">
        <f t="shared" si="23"/>
        <v>0</v>
      </c>
    </row>
    <row r="207" spans="1:9">
      <c r="A207" s="11" t="s">
        <v>577</v>
      </c>
      <c r="B207">
        <v>207</v>
      </c>
      <c r="C207" t="s">
        <v>577</v>
      </c>
      <c r="D207">
        <v>59.445</v>
      </c>
      <c r="E207">
        <v>17.942</v>
      </c>
      <c r="F207" t="s">
        <v>684</v>
      </c>
      <c r="G207">
        <v>3</v>
      </c>
      <c r="H207">
        <v>1</v>
      </c>
      <c r="I207">
        <f t="shared" si="23"/>
        <v>0</v>
      </c>
    </row>
    <row r="208" spans="1:9">
      <c r="A208" s="11" t="s">
        <v>578</v>
      </c>
      <c r="B208">
        <v>208</v>
      </c>
      <c r="C208" t="s">
        <v>578</v>
      </c>
      <c r="D208">
        <v>59.359000000000002</v>
      </c>
      <c r="E208">
        <v>18.001999999999999</v>
      </c>
      <c r="F208" t="s">
        <v>684</v>
      </c>
      <c r="G208">
        <v>3</v>
      </c>
      <c r="H208">
        <v>1</v>
      </c>
      <c r="I208">
        <f t="shared" si="23"/>
        <v>0</v>
      </c>
    </row>
    <row r="209" spans="1:9">
      <c r="A209" s="11" t="s">
        <v>579</v>
      </c>
      <c r="B209">
        <v>209</v>
      </c>
      <c r="C209" t="s">
        <v>579</v>
      </c>
      <c r="D209">
        <v>65.534999999999997</v>
      </c>
      <c r="E209">
        <v>17.533999999999999</v>
      </c>
      <c r="F209" t="s">
        <v>699</v>
      </c>
      <c r="G209">
        <v>1</v>
      </c>
      <c r="H209">
        <v>1.7</v>
      </c>
      <c r="I209">
        <f t="shared" si="23"/>
        <v>0</v>
      </c>
    </row>
    <row r="210" spans="1:9">
      <c r="A210" s="11" t="s">
        <v>580</v>
      </c>
      <c r="B210">
        <v>210</v>
      </c>
      <c r="C210" t="s">
        <v>580</v>
      </c>
      <c r="D210">
        <v>55.65</v>
      </c>
      <c r="E210">
        <v>13.217000000000001</v>
      </c>
      <c r="F210" t="s">
        <v>694</v>
      </c>
      <c r="G210">
        <v>4</v>
      </c>
      <c r="H210">
        <v>0.9</v>
      </c>
      <c r="I210">
        <f t="shared" si="23"/>
        <v>0</v>
      </c>
    </row>
    <row r="211" spans="1:9">
      <c r="A211" s="11" t="s">
        <v>581</v>
      </c>
      <c r="B211">
        <v>211</v>
      </c>
      <c r="C211" t="s">
        <v>581</v>
      </c>
      <c r="D211">
        <v>58.073</v>
      </c>
      <c r="E211">
        <v>11.833</v>
      </c>
      <c r="F211" t="s">
        <v>685</v>
      </c>
      <c r="G211">
        <v>3</v>
      </c>
      <c r="H211">
        <v>0.9</v>
      </c>
      <c r="I211">
        <f t="shared" si="23"/>
        <v>0</v>
      </c>
    </row>
    <row r="212" spans="1:9">
      <c r="A212" s="11" t="s">
        <v>582</v>
      </c>
      <c r="B212">
        <v>212</v>
      </c>
      <c r="C212" t="s">
        <v>582</v>
      </c>
      <c r="D212">
        <v>59.283000000000001</v>
      </c>
      <c r="E212">
        <v>18.04</v>
      </c>
      <c r="F212" t="s">
        <v>684</v>
      </c>
      <c r="G212">
        <v>3</v>
      </c>
      <c r="H212">
        <v>1</v>
      </c>
      <c r="I212">
        <f t="shared" si="23"/>
        <v>0</v>
      </c>
    </row>
    <row r="213" spans="1:9">
      <c r="A213" s="11" t="s">
        <v>583</v>
      </c>
      <c r="B213">
        <v>213</v>
      </c>
      <c r="C213" t="s">
        <v>583</v>
      </c>
      <c r="D213">
        <v>59.353999999999999</v>
      </c>
      <c r="E213">
        <v>17.951000000000001</v>
      </c>
      <c r="F213" t="s">
        <v>684</v>
      </c>
      <c r="G213">
        <v>3</v>
      </c>
      <c r="H213">
        <v>1</v>
      </c>
      <c r="I213">
        <f t="shared" si="23"/>
        <v>0</v>
      </c>
    </row>
    <row r="214" spans="1:9">
      <c r="A214" s="11" t="s">
        <v>584</v>
      </c>
      <c r="B214">
        <v>214</v>
      </c>
      <c r="C214" t="s">
        <v>584</v>
      </c>
      <c r="D214">
        <v>59.533000000000001</v>
      </c>
      <c r="E214">
        <v>14.266999999999999</v>
      </c>
      <c r="F214" t="s">
        <v>695</v>
      </c>
      <c r="G214">
        <v>2</v>
      </c>
      <c r="H214">
        <v>1.1000000000000001</v>
      </c>
      <c r="I214">
        <f t="shared" si="23"/>
        <v>0</v>
      </c>
    </row>
    <row r="215" spans="1:9">
      <c r="A215" s="11" t="s">
        <v>585</v>
      </c>
      <c r="B215">
        <v>215</v>
      </c>
      <c r="C215" t="s">
        <v>585</v>
      </c>
      <c r="F215" s="10" t="s">
        <v>701</v>
      </c>
      <c r="G215">
        <v>1</v>
      </c>
      <c r="H215" s="10">
        <v>1.6</v>
      </c>
      <c r="I215">
        <f t="shared" si="23"/>
        <v>0</v>
      </c>
    </row>
    <row r="216" spans="1:9">
      <c r="A216" s="11" t="s">
        <v>586</v>
      </c>
      <c r="B216">
        <v>216</v>
      </c>
      <c r="C216" t="s">
        <v>586</v>
      </c>
      <c r="D216">
        <v>65.102000000000004</v>
      </c>
      <c r="E216">
        <v>17.114000000000001</v>
      </c>
      <c r="F216" t="s">
        <v>699</v>
      </c>
      <c r="G216">
        <v>1</v>
      </c>
      <c r="H216">
        <v>1.8</v>
      </c>
      <c r="I216">
        <f t="shared" si="23"/>
        <v>0</v>
      </c>
    </row>
    <row r="217" spans="1:9">
      <c r="A217" s="11" t="s">
        <v>587</v>
      </c>
      <c r="B217">
        <v>217</v>
      </c>
      <c r="C217" t="s">
        <v>587</v>
      </c>
      <c r="D217">
        <v>59.374000000000002</v>
      </c>
      <c r="E217">
        <v>17.023</v>
      </c>
      <c r="F217" t="s">
        <v>705</v>
      </c>
      <c r="G217">
        <v>3</v>
      </c>
      <c r="H217">
        <v>1</v>
      </c>
      <c r="I217">
        <f t="shared" si="23"/>
        <v>0</v>
      </c>
    </row>
    <row r="218" spans="1:9">
      <c r="A218" s="11" t="s">
        <v>588</v>
      </c>
      <c r="B218">
        <v>218</v>
      </c>
      <c r="C218" t="s">
        <v>588</v>
      </c>
      <c r="D218">
        <v>58.94</v>
      </c>
      <c r="E218">
        <v>11.185</v>
      </c>
      <c r="F218" t="s">
        <v>685</v>
      </c>
      <c r="G218">
        <v>3</v>
      </c>
      <c r="H218">
        <v>0.9</v>
      </c>
      <c r="I218">
        <f t="shared" si="23"/>
        <v>0</v>
      </c>
    </row>
    <row r="219" spans="1:9">
      <c r="A219" s="11" t="s">
        <v>589</v>
      </c>
      <c r="B219">
        <v>219</v>
      </c>
      <c r="C219" t="s">
        <v>589</v>
      </c>
      <c r="D219">
        <v>63.853000000000002</v>
      </c>
      <c r="E219">
        <v>15.565</v>
      </c>
      <c r="F219" t="s">
        <v>701</v>
      </c>
      <c r="G219">
        <v>1</v>
      </c>
      <c r="H219">
        <v>1.5</v>
      </c>
      <c r="I219">
        <f t="shared" si="23"/>
        <v>0</v>
      </c>
    </row>
    <row r="220" spans="1:9">
      <c r="A220" s="11" t="s">
        <v>590</v>
      </c>
      <c r="B220">
        <v>220</v>
      </c>
      <c r="C220" t="s">
        <v>590</v>
      </c>
      <c r="D220">
        <v>59.377000000000002</v>
      </c>
      <c r="E220">
        <v>17.960999999999999</v>
      </c>
      <c r="F220" t="s">
        <v>684</v>
      </c>
      <c r="G220">
        <v>3</v>
      </c>
      <c r="H220">
        <v>1</v>
      </c>
      <c r="I220">
        <f t="shared" si="23"/>
        <v>0</v>
      </c>
    </row>
    <row r="221" spans="1:9">
      <c r="A221" s="11" t="s">
        <v>591</v>
      </c>
      <c r="B221">
        <v>221</v>
      </c>
      <c r="C221" t="s">
        <v>591</v>
      </c>
      <c r="D221">
        <v>62.387999999999998</v>
      </c>
      <c r="E221">
        <v>17.311</v>
      </c>
      <c r="F221" t="s">
        <v>711</v>
      </c>
      <c r="G221">
        <v>2</v>
      </c>
      <c r="H221">
        <v>1.3</v>
      </c>
      <c r="I221">
        <f t="shared" si="23"/>
        <v>0</v>
      </c>
    </row>
    <row r="222" spans="1:9">
      <c r="A222" s="11" t="s">
        <v>592</v>
      </c>
      <c r="B222">
        <v>222</v>
      </c>
      <c r="C222" t="s">
        <v>592</v>
      </c>
      <c r="D222">
        <v>59.838999999999999</v>
      </c>
      <c r="E222">
        <v>13.147</v>
      </c>
      <c r="F222" t="s">
        <v>695</v>
      </c>
      <c r="G222">
        <v>2</v>
      </c>
      <c r="H222">
        <v>1.1000000000000001</v>
      </c>
      <c r="I222">
        <f t="shared" si="23"/>
        <v>0</v>
      </c>
    </row>
    <row r="223" spans="1:9">
      <c r="A223" s="11" t="s">
        <v>593</v>
      </c>
      <c r="B223">
        <v>223</v>
      </c>
      <c r="C223" t="s">
        <v>593</v>
      </c>
      <c r="D223">
        <v>59.707000000000001</v>
      </c>
      <c r="E223">
        <v>16.222000000000001</v>
      </c>
      <c r="F223" t="s">
        <v>692</v>
      </c>
      <c r="G223">
        <v>3</v>
      </c>
      <c r="H223">
        <v>1</v>
      </c>
      <c r="I223">
        <f t="shared" si="23"/>
        <v>0</v>
      </c>
    </row>
    <row r="224" spans="1:9">
      <c r="A224" s="11" t="s">
        <v>594</v>
      </c>
      <c r="B224">
        <v>224</v>
      </c>
      <c r="C224" t="s">
        <v>594</v>
      </c>
      <c r="D224">
        <v>55.911000000000001</v>
      </c>
      <c r="E224">
        <v>13.109</v>
      </c>
      <c r="F224" t="s">
        <v>694</v>
      </c>
      <c r="G224">
        <v>4</v>
      </c>
      <c r="H224">
        <v>0.9</v>
      </c>
      <c r="I224">
        <f t="shared" si="23"/>
        <v>0</v>
      </c>
    </row>
    <row r="225" spans="1:9">
      <c r="A225" s="11" t="s">
        <v>595</v>
      </c>
      <c r="B225">
        <v>225</v>
      </c>
      <c r="C225" t="s">
        <v>595</v>
      </c>
      <c r="D225">
        <v>55.511000000000003</v>
      </c>
      <c r="E225">
        <v>13.243</v>
      </c>
      <c r="F225" t="s">
        <v>694</v>
      </c>
      <c r="G225">
        <v>4</v>
      </c>
      <c r="H225">
        <v>0.9</v>
      </c>
      <c r="I225">
        <f t="shared" si="23"/>
        <v>0</v>
      </c>
    </row>
    <row r="226" spans="1:9">
      <c r="A226" s="11" t="s">
        <v>596</v>
      </c>
      <c r="B226">
        <v>226</v>
      </c>
      <c r="C226" s="11" t="s">
        <v>596</v>
      </c>
      <c r="F226" s="10" t="s">
        <v>701</v>
      </c>
      <c r="G226">
        <v>1</v>
      </c>
      <c r="H226" s="10">
        <v>1.5</v>
      </c>
      <c r="I226">
        <f t="shared" si="23"/>
        <v>0</v>
      </c>
    </row>
    <row r="227" spans="1:9">
      <c r="A227" s="11" t="s">
        <v>597</v>
      </c>
      <c r="B227">
        <v>227</v>
      </c>
      <c r="C227" t="s">
        <v>597</v>
      </c>
      <c r="D227">
        <v>57.5</v>
      </c>
      <c r="E227">
        <v>13.117000000000001</v>
      </c>
      <c r="F227" t="s">
        <v>685</v>
      </c>
      <c r="G227">
        <v>3</v>
      </c>
      <c r="H227">
        <v>1</v>
      </c>
      <c r="I227">
        <f t="shared" si="23"/>
        <v>0</v>
      </c>
    </row>
    <row r="228" spans="1:9">
      <c r="A228" s="11" t="s">
        <v>598</v>
      </c>
      <c r="B228">
        <v>228</v>
      </c>
      <c r="C228" t="s">
        <v>598</v>
      </c>
      <c r="F228" s="10" t="s">
        <v>701</v>
      </c>
      <c r="G228">
        <v>1</v>
      </c>
      <c r="H228" s="10">
        <v>1.5</v>
      </c>
      <c r="I228">
        <f t="shared" si="23"/>
        <v>0</v>
      </c>
    </row>
    <row r="229" spans="1:9">
      <c r="A229" s="11" t="s">
        <v>599</v>
      </c>
      <c r="B229">
        <v>229</v>
      </c>
      <c r="C229" t="s">
        <v>599</v>
      </c>
      <c r="D229">
        <v>58.436</v>
      </c>
      <c r="E229">
        <v>12.708</v>
      </c>
      <c r="F229" t="s">
        <v>685</v>
      </c>
      <c r="G229">
        <v>3</v>
      </c>
      <c r="H229">
        <v>1</v>
      </c>
      <c r="I229">
        <f t="shared" si="23"/>
        <v>0</v>
      </c>
    </row>
    <row r="230" spans="1:9">
      <c r="A230" s="11" t="s">
        <v>600</v>
      </c>
      <c r="B230">
        <v>230</v>
      </c>
      <c r="C230" t="s">
        <v>600</v>
      </c>
      <c r="D230">
        <v>59.134999999999998</v>
      </c>
      <c r="E230">
        <v>12.923</v>
      </c>
      <c r="F230" t="s">
        <v>695</v>
      </c>
      <c r="G230">
        <v>2</v>
      </c>
      <c r="H230">
        <v>1</v>
      </c>
      <c r="I230">
        <f t="shared" si="23"/>
        <v>0</v>
      </c>
    </row>
    <row r="231" spans="1:9">
      <c r="A231" s="11" t="s">
        <v>601</v>
      </c>
      <c r="B231">
        <v>231</v>
      </c>
      <c r="C231" t="s">
        <v>601</v>
      </c>
      <c r="F231" s="10" t="s">
        <v>697</v>
      </c>
      <c r="G231" s="10">
        <v>2</v>
      </c>
      <c r="H231" s="10">
        <v>1.4</v>
      </c>
      <c r="I231">
        <f t="shared" si="23"/>
        <v>0</v>
      </c>
    </row>
    <row r="232" spans="1:9">
      <c r="A232" s="11" t="s">
        <v>602</v>
      </c>
      <c r="B232">
        <v>232</v>
      </c>
      <c r="C232" t="s">
        <v>602</v>
      </c>
      <c r="F232" s="10" t="s">
        <v>697</v>
      </c>
      <c r="G232" s="10">
        <v>2</v>
      </c>
      <c r="H232" s="10">
        <v>1.4</v>
      </c>
      <c r="I232">
        <f t="shared" si="23"/>
        <v>0</v>
      </c>
    </row>
    <row r="233" spans="1:9">
      <c r="A233" s="11" t="s">
        <v>603</v>
      </c>
      <c r="B233">
        <v>233</v>
      </c>
      <c r="C233" t="s">
        <v>603</v>
      </c>
      <c r="D233">
        <v>60.345999999999997</v>
      </c>
      <c r="E233">
        <v>15.743</v>
      </c>
      <c r="F233" t="s">
        <v>697</v>
      </c>
      <c r="G233">
        <v>2</v>
      </c>
      <c r="H233">
        <v>1.1000000000000001</v>
      </c>
      <c r="I233">
        <f t="shared" si="23"/>
        <v>0</v>
      </c>
    </row>
    <row r="234" spans="1:9">
      <c r="A234" s="11" t="s">
        <v>604</v>
      </c>
      <c r="B234">
        <v>234</v>
      </c>
      <c r="C234" t="s">
        <v>604</v>
      </c>
      <c r="D234">
        <v>57.398000000000003</v>
      </c>
      <c r="E234">
        <v>14.664999999999999</v>
      </c>
      <c r="F234" t="s">
        <v>689</v>
      </c>
      <c r="G234">
        <v>3</v>
      </c>
      <c r="H234">
        <v>1.1000000000000001</v>
      </c>
      <c r="I234">
        <f t="shared" si="23"/>
        <v>0</v>
      </c>
    </row>
    <row r="235" spans="1:9">
      <c r="A235" s="11" t="s">
        <v>605</v>
      </c>
      <c r="B235">
        <v>235</v>
      </c>
      <c r="C235" t="s">
        <v>605</v>
      </c>
      <c r="D235">
        <v>61.305</v>
      </c>
      <c r="E235">
        <v>17.077999999999999</v>
      </c>
      <c r="F235" t="s">
        <v>698</v>
      </c>
      <c r="G235">
        <v>2</v>
      </c>
      <c r="H235">
        <v>1.2</v>
      </c>
      <c r="I235">
        <f t="shared" si="23"/>
        <v>0</v>
      </c>
    </row>
    <row r="236" spans="1:9">
      <c r="A236" s="11" t="s">
        <v>606</v>
      </c>
      <c r="B236">
        <v>236</v>
      </c>
      <c r="C236" t="s">
        <v>606</v>
      </c>
      <c r="D236">
        <v>58.472000000000001</v>
      </c>
      <c r="E236">
        <v>16.341000000000001</v>
      </c>
      <c r="F236" t="s">
        <v>707</v>
      </c>
      <c r="G236">
        <v>3</v>
      </c>
      <c r="H236">
        <v>1</v>
      </c>
      <c r="I236">
        <f t="shared" si="23"/>
        <v>0</v>
      </c>
    </row>
    <row r="237" spans="1:9">
      <c r="A237" s="11" t="s">
        <v>607</v>
      </c>
      <c r="B237">
        <v>237</v>
      </c>
      <c r="C237" t="s">
        <v>607</v>
      </c>
      <c r="D237">
        <v>59.192999999999998</v>
      </c>
      <c r="E237">
        <v>17.632999999999999</v>
      </c>
      <c r="F237" t="s">
        <v>684</v>
      </c>
      <c r="G237">
        <v>3</v>
      </c>
      <c r="H237">
        <v>1</v>
      </c>
      <c r="I237">
        <f t="shared" si="23"/>
        <v>0</v>
      </c>
    </row>
    <row r="238" spans="1:9">
      <c r="A238" s="11" t="s">
        <v>608</v>
      </c>
      <c r="B238">
        <v>238</v>
      </c>
      <c r="C238" t="s">
        <v>608</v>
      </c>
      <c r="D238">
        <v>56.05</v>
      </c>
      <c r="E238">
        <v>14.595000000000001</v>
      </c>
      <c r="F238" t="s">
        <v>713</v>
      </c>
      <c r="G238">
        <v>4</v>
      </c>
      <c r="H238">
        <v>0.9</v>
      </c>
      <c r="I238">
        <f t="shared" si="23"/>
        <v>1</v>
      </c>
    </row>
    <row r="239" spans="1:9">
      <c r="A239" s="11" t="s">
        <v>609</v>
      </c>
      <c r="B239">
        <v>239</v>
      </c>
      <c r="C239" t="s">
        <v>609</v>
      </c>
      <c r="D239">
        <v>58.732999999999997</v>
      </c>
      <c r="E239">
        <v>11.333</v>
      </c>
      <c r="F239" t="s">
        <v>685</v>
      </c>
      <c r="G239">
        <v>3</v>
      </c>
      <c r="H239">
        <v>0.9</v>
      </c>
      <c r="I239">
        <f t="shared" si="23"/>
        <v>0</v>
      </c>
    </row>
    <row r="240" spans="1:9">
      <c r="A240" s="11" t="s">
        <v>610</v>
      </c>
      <c r="B240">
        <v>240</v>
      </c>
      <c r="C240" t="s">
        <v>610</v>
      </c>
      <c r="D240">
        <v>58.417000000000002</v>
      </c>
      <c r="E240">
        <v>14.167</v>
      </c>
      <c r="F240" t="s">
        <v>685</v>
      </c>
      <c r="G240">
        <v>3</v>
      </c>
      <c r="H240">
        <v>1</v>
      </c>
      <c r="I240">
        <f t="shared" si="23"/>
        <v>0</v>
      </c>
    </row>
    <row r="241" spans="1:9">
      <c r="A241" s="11" t="s">
        <v>611</v>
      </c>
      <c r="B241">
        <v>241</v>
      </c>
      <c r="C241" t="s">
        <v>611</v>
      </c>
      <c r="D241">
        <v>58.183</v>
      </c>
      <c r="E241">
        <v>13.95</v>
      </c>
      <c r="F241" t="s">
        <v>685</v>
      </c>
      <c r="G241">
        <v>3</v>
      </c>
      <c r="H241">
        <v>1</v>
      </c>
      <c r="I241">
        <f t="shared" si="23"/>
        <v>0</v>
      </c>
    </row>
    <row r="242" spans="1:9">
      <c r="A242" s="11" t="s">
        <v>612</v>
      </c>
      <c r="B242">
        <v>242</v>
      </c>
      <c r="C242" t="s">
        <v>612</v>
      </c>
      <c r="D242">
        <v>60.348999999999997</v>
      </c>
      <c r="E242">
        <v>17.521000000000001</v>
      </c>
      <c r="F242" t="s">
        <v>704</v>
      </c>
      <c r="G242">
        <v>3</v>
      </c>
      <c r="H242">
        <v>1.1000000000000001</v>
      </c>
      <c r="I242">
        <f t="shared" si="23"/>
        <v>0</v>
      </c>
    </row>
    <row r="243" spans="1:9">
      <c r="A243" s="11" t="s">
        <v>613</v>
      </c>
      <c r="B243">
        <v>243</v>
      </c>
      <c r="C243" t="s">
        <v>613</v>
      </c>
      <c r="D243">
        <v>62.5</v>
      </c>
      <c r="E243">
        <v>17.332999999999998</v>
      </c>
      <c r="F243" t="s">
        <v>711</v>
      </c>
      <c r="G243">
        <v>2</v>
      </c>
      <c r="H243">
        <v>1.3</v>
      </c>
      <c r="I243">
        <f t="shared" si="23"/>
        <v>0</v>
      </c>
    </row>
    <row r="244" spans="1:9">
      <c r="A244" s="11" t="s">
        <v>614</v>
      </c>
      <c r="B244">
        <v>244</v>
      </c>
      <c r="C244" t="s">
        <v>614</v>
      </c>
      <c r="D244">
        <v>56.527999999999999</v>
      </c>
      <c r="E244">
        <v>14.97</v>
      </c>
      <c r="F244" t="s">
        <v>687</v>
      </c>
      <c r="G244">
        <v>3</v>
      </c>
      <c r="H244">
        <v>1</v>
      </c>
      <c r="I244">
        <f t="shared" si="23"/>
        <v>0</v>
      </c>
    </row>
    <row r="245" spans="1:9">
      <c r="A245" s="11" t="s">
        <v>615</v>
      </c>
      <c r="B245">
        <v>245</v>
      </c>
      <c r="C245" t="s">
        <v>615</v>
      </c>
      <c r="D245">
        <v>55.55</v>
      </c>
      <c r="E245">
        <v>13.944000000000001</v>
      </c>
      <c r="F245" t="s">
        <v>694</v>
      </c>
      <c r="G245">
        <v>4</v>
      </c>
      <c r="H245">
        <v>0.9</v>
      </c>
      <c r="I245">
        <f t="shared" si="23"/>
        <v>0</v>
      </c>
    </row>
    <row r="246" spans="1:9">
      <c r="A246" s="11" t="s">
        <v>616</v>
      </c>
      <c r="B246">
        <v>246</v>
      </c>
      <c r="C246" t="s">
        <v>616</v>
      </c>
      <c r="D246">
        <v>60.133000000000003</v>
      </c>
      <c r="E246">
        <v>13.007</v>
      </c>
      <c r="F246" t="s">
        <v>695</v>
      </c>
      <c r="G246">
        <v>2</v>
      </c>
      <c r="H246">
        <v>1.2</v>
      </c>
      <c r="I246">
        <f t="shared" si="23"/>
        <v>0</v>
      </c>
    </row>
    <row r="247" spans="1:9">
      <c r="A247" s="11" t="s">
        <v>617</v>
      </c>
      <c r="B247">
        <v>247</v>
      </c>
      <c r="C247" t="s">
        <v>617</v>
      </c>
      <c r="D247">
        <v>56.411000000000001</v>
      </c>
      <c r="E247">
        <v>16.003</v>
      </c>
      <c r="F247" t="s">
        <v>700</v>
      </c>
      <c r="G247">
        <v>4</v>
      </c>
      <c r="H247">
        <v>0.9</v>
      </c>
      <c r="I247">
        <f t="shared" si="23"/>
        <v>0</v>
      </c>
    </row>
    <row r="248" spans="1:9">
      <c r="A248" s="11" t="s">
        <v>618</v>
      </c>
      <c r="B248">
        <v>248</v>
      </c>
      <c r="C248" t="s">
        <v>618</v>
      </c>
      <c r="D248">
        <v>57.482999999999997</v>
      </c>
      <c r="E248">
        <v>13.35</v>
      </c>
      <c r="F248" t="s">
        <v>685</v>
      </c>
      <c r="G248">
        <v>3</v>
      </c>
      <c r="H248">
        <v>1.1000000000000001</v>
      </c>
      <c r="I248">
        <f t="shared" si="23"/>
        <v>0</v>
      </c>
    </row>
    <row r="249" spans="1:9">
      <c r="A249" s="11" t="s">
        <v>619</v>
      </c>
      <c r="B249">
        <v>249</v>
      </c>
      <c r="C249" t="s">
        <v>619</v>
      </c>
      <c r="D249">
        <v>58.033999999999999</v>
      </c>
      <c r="E249">
        <v>14.978999999999999</v>
      </c>
      <c r="F249" t="s">
        <v>689</v>
      </c>
      <c r="G249">
        <v>3</v>
      </c>
      <c r="H249">
        <v>1</v>
      </c>
      <c r="I249">
        <f t="shared" si="23"/>
        <v>0</v>
      </c>
    </row>
    <row r="250" spans="1:9">
      <c r="A250" s="11" t="s">
        <v>620</v>
      </c>
      <c r="B250">
        <v>250</v>
      </c>
      <c r="C250" t="s">
        <v>620</v>
      </c>
      <c r="D250">
        <v>55.375999999999998</v>
      </c>
      <c r="E250">
        <v>13.169</v>
      </c>
      <c r="F250" t="s">
        <v>694</v>
      </c>
      <c r="G250">
        <v>4</v>
      </c>
      <c r="H250">
        <v>0.9</v>
      </c>
      <c r="I250">
        <f t="shared" si="23"/>
        <v>0</v>
      </c>
    </row>
    <row r="251" spans="1:9">
      <c r="A251" s="11" t="s">
        <v>621</v>
      </c>
      <c r="B251">
        <v>251</v>
      </c>
      <c r="C251" t="s">
        <v>621</v>
      </c>
      <c r="D251">
        <v>58.280999999999999</v>
      </c>
      <c r="E251">
        <v>12.297000000000001</v>
      </c>
      <c r="F251" t="s">
        <v>685</v>
      </c>
      <c r="G251">
        <v>3</v>
      </c>
      <c r="H251">
        <v>1</v>
      </c>
      <c r="I251">
        <f t="shared" si="23"/>
        <v>0</v>
      </c>
    </row>
    <row r="252" spans="1:9">
      <c r="A252" s="11" t="s">
        <v>622</v>
      </c>
      <c r="B252">
        <v>252</v>
      </c>
      <c r="C252" t="s">
        <v>622</v>
      </c>
      <c r="D252">
        <v>58.9</v>
      </c>
      <c r="E252">
        <v>17.555</v>
      </c>
      <c r="F252" t="s">
        <v>705</v>
      </c>
      <c r="G252">
        <v>3</v>
      </c>
      <c r="H252">
        <v>1</v>
      </c>
      <c r="I252">
        <f t="shared" si="23"/>
        <v>0</v>
      </c>
    </row>
    <row r="253" spans="1:9">
      <c r="A253" s="219" t="s">
        <v>716</v>
      </c>
      <c r="B253">
        <v>253</v>
      </c>
      <c r="C253" s="220" t="s">
        <v>716</v>
      </c>
      <c r="D253">
        <v>59.179000000000002</v>
      </c>
      <c r="E253">
        <v>17.913</v>
      </c>
      <c r="F253" t="s">
        <v>684</v>
      </c>
      <c r="G253">
        <v>3</v>
      </c>
      <c r="H253">
        <v>1</v>
      </c>
      <c r="I253">
        <f t="shared" si="23"/>
        <v>0</v>
      </c>
    </row>
    <row r="254" spans="1:9">
      <c r="A254" s="11" t="s">
        <v>624</v>
      </c>
      <c r="B254">
        <v>254</v>
      </c>
      <c r="C254" t="s">
        <v>624</v>
      </c>
      <c r="D254">
        <v>59.249000000000002</v>
      </c>
      <c r="E254">
        <v>18.277000000000001</v>
      </c>
      <c r="F254" t="s">
        <v>684</v>
      </c>
      <c r="G254">
        <v>3</v>
      </c>
      <c r="H254">
        <v>1</v>
      </c>
      <c r="I254">
        <f t="shared" si="23"/>
        <v>0</v>
      </c>
    </row>
    <row r="255" spans="1:9">
      <c r="A255" s="11" t="s">
        <v>625</v>
      </c>
      <c r="B255">
        <v>255</v>
      </c>
      <c r="C255" t="s">
        <v>625</v>
      </c>
      <c r="D255">
        <v>59.447000000000003</v>
      </c>
      <c r="E255">
        <v>18.087</v>
      </c>
      <c r="F255" t="s">
        <v>684</v>
      </c>
      <c r="G255">
        <v>3</v>
      </c>
      <c r="H255">
        <v>1</v>
      </c>
      <c r="I255">
        <f t="shared" si="23"/>
        <v>0</v>
      </c>
    </row>
    <row r="256" spans="1:9">
      <c r="A256" s="11" t="s">
        <v>626</v>
      </c>
      <c r="B256">
        <v>256</v>
      </c>
      <c r="C256" s="11" t="s">
        <v>626</v>
      </c>
      <c r="F256" s="10" t="s">
        <v>701</v>
      </c>
      <c r="G256">
        <v>1</v>
      </c>
      <c r="H256" s="10">
        <v>1.5</v>
      </c>
      <c r="I256">
        <f t="shared" si="23"/>
        <v>0</v>
      </c>
    </row>
    <row r="257" spans="1:9">
      <c r="A257" s="11" t="s">
        <v>627</v>
      </c>
      <c r="B257">
        <v>257</v>
      </c>
      <c r="C257" t="s">
        <v>627</v>
      </c>
      <c r="D257">
        <v>60.16</v>
      </c>
      <c r="E257">
        <v>16.920000000000002</v>
      </c>
      <c r="F257" t="s">
        <v>704</v>
      </c>
      <c r="G257">
        <v>3</v>
      </c>
      <c r="H257" s="10">
        <v>1.1000000000000001</v>
      </c>
      <c r="I257">
        <f t="shared" si="23"/>
        <v>0</v>
      </c>
    </row>
    <row r="258" spans="1:9">
      <c r="A258" s="11" t="s">
        <v>628</v>
      </c>
      <c r="B258">
        <v>258</v>
      </c>
      <c r="C258" t="s">
        <v>628</v>
      </c>
      <c r="D258">
        <v>58.716999999999999</v>
      </c>
      <c r="E258">
        <v>14.132999999999999</v>
      </c>
      <c r="F258" t="s">
        <v>685</v>
      </c>
      <c r="G258">
        <v>3</v>
      </c>
      <c r="H258">
        <v>1</v>
      </c>
      <c r="I258">
        <f t="shared" ref="I258:I310" si="24">IF(F258=$L$3,1,0)</f>
        <v>0</v>
      </c>
    </row>
    <row r="259" spans="1:9">
      <c r="A259" s="11" t="s">
        <v>629</v>
      </c>
      <c r="B259">
        <v>259</v>
      </c>
      <c r="C259" t="s">
        <v>629</v>
      </c>
      <c r="D259">
        <v>58.347000000000001</v>
      </c>
      <c r="E259">
        <v>11.798999999999999</v>
      </c>
      <c r="F259" t="s">
        <v>685</v>
      </c>
      <c r="G259">
        <v>3</v>
      </c>
      <c r="H259">
        <v>0.9</v>
      </c>
      <c r="I259">
        <f t="shared" si="24"/>
        <v>0</v>
      </c>
    </row>
    <row r="260" spans="1:9">
      <c r="A260" s="11" t="s">
        <v>630</v>
      </c>
      <c r="B260">
        <v>260</v>
      </c>
      <c r="C260" t="s">
        <v>630</v>
      </c>
      <c r="F260" s="10" t="s">
        <v>706</v>
      </c>
      <c r="G260">
        <v>4</v>
      </c>
      <c r="H260" s="10">
        <v>0.9</v>
      </c>
      <c r="I260">
        <f t="shared" si="24"/>
        <v>0</v>
      </c>
    </row>
    <row r="261" spans="1:9">
      <c r="A261" s="11" t="s">
        <v>631</v>
      </c>
      <c r="B261">
        <v>261</v>
      </c>
      <c r="C261" t="s">
        <v>631</v>
      </c>
      <c r="D261">
        <v>57.795999999999999</v>
      </c>
      <c r="E261">
        <v>13.413</v>
      </c>
      <c r="F261" t="s">
        <v>685</v>
      </c>
      <c r="G261">
        <v>3</v>
      </c>
      <c r="H261">
        <v>1.1000000000000001</v>
      </c>
      <c r="I261">
        <f t="shared" si="24"/>
        <v>0</v>
      </c>
    </row>
    <row r="262" spans="1:9">
      <c r="A262" s="11" t="s">
        <v>632</v>
      </c>
      <c r="B262">
        <v>262</v>
      </c>
      <c r="C262" t="s">
        <v>632</v>
      </c>
      <c r="D262">
        <v>63.826000000000001</v>
      </c>
      <c r="E262">
        <v>20.260999999999999</v>
      </c>
      <c r="F262" t="s">
        <v>699</v>
      </c>
      <c r="G262">
        <v>1</v>
      </c>
      <c r="H262">
        <v>1.3</v>
      </c>
      <c r="I262">
        <f t="shared" si="24"/>
        <v>0</v>
      </c>
    </row>
    <row r="263" spans="1:9">
      <c r="A263" s="11" t="s">
        <v>633</v>
      </c>
      <c r="B263">
        <v>263</v>
      </c>
      <c r="C263" t="s">
        <v>633</v>
      </c>
      <c r="D263">
        <v>59.517000000000003</v>
      </c>
      <c r="E263">
        <v>17.917000000000002</v>
      </c>
      <c r="F263" t="s">
        <v>684</v>
      </c>
      <c r="G263">
        <v>3</v>
      </c>
      <c r="H263">
        <v>1</v>
      </c>
      <c r="I263">
        <f t="shared" si="24"/>
        <v>0</v>
      </c>
    </row>
    <row r="264" spans="1:9">
      <c r="A264" s="11" t="s">
        <v>634</v>
      </c>
      <c r="B264">
        <v>264</v>
      </c>
      <c r="C264" t="s">
        <v>634</v>
      </c>
      <c r="D264">
        <v>59.84</v>
      </c>
      <c r="E264">
        <v>17.640999999999998</v>
      </c>
      <c r="F264" t="s">
        <v>704</v>
      </c>
      <c r="G264">
        <v>3</v>
      </c>
      <c r="H264">
        <v>1</v>
      </c>
      <c r="I264">
        <f t="shared" si="24"/>
        <v>0</v>
      </c>
    </row>
    <row r="265" spans="1:9">
      <c r="A265" s="11" t="s">
        <v>635</v>
      </c>
      <c r="B265">
        <v>265</v>
      </c>
      <c r="C265" t="s">
        <v>635</v>
      </c>
      <c r="D265">
        <v>58.445999999999998</v>
      </c>
      <c r="E265">
        <v>14.901</v>
      </c>
      <c r="F265" t="s">
        <v>707</v>
      </c>
      <c r="G265">
        <v>3</v>
      </c>
      <c r="H265">
        <v>1</v>
      </c>
      <c r="I265">
        <f t="shared" si="24"/>
        <v>0</v>
      </c>
    </row>
    <row r="266" spans="1:9">
      <c r="A266" s="11" t="s">
        <v>636</v>
      </c>
      <c r="B266">
        <v>266</v>
      </c>
      <c r="C266" t="s">
        <v>636</v>
      </c>
      <c r="D266">
        <v>57.496000000000002</v>
      </c>
      <c r="E266">
        <v>14.141999999999999</v>
      </c>
      <c r="F266" t="s">
        <v>689</v>
      </c>
      <c r="G266">
        <v>3</v>
      </c>
      <c r="H266">
        <v>1</v>
      </c>
      <c r="I266">
        <f t="shared" si="24"/>
        <v>0</v>
      </c>
    </row>
    <row r="267" spans="1:9">
      <c r="A267" s="11" t="s">
        <v>637</v>
      </c>
      <c r="B267">
        <v>267</v>
      </c>
      <c r="C267" t="s">
        <v>637</v>
      </c>
      <c r="D267">
        <v>58.204999999999998</v>
      </c>
      <c r="E267">
        <v>16.600999999999999</v>
      </c>
      <c r="F267" t="s">
        <v>707</v>
      </c>
      <c r="G267">
        <v>3</v>
      </c>
      <c r="H267">
        <v>1</v>
      </c>
      <c r="I267">
        <f t="shared" si="24"/>
        <v>0</v>
      </c>
    </row>
    <row r="268" spans="1:9">
      <c r="A268" s="11" t="s">
        <v>638</v>
      </c>
      <c r="B268">
        <v>268</v>
      </c>
      <c r="C268" t="s">
        <v>638</v>
      </c>
      <c r="D268">
        <v>59.588000000000001</v>
      </c>
      <c r="E268">
        <v>18.198</v>
      </c>
      <c r="F268" t="s">
        <v>684</v>
      </c>
      <c r="G268">
        <v>3</v>
      </c>
      <c r="H268">
        <v>1</v>
      </c>
      <c r="I268">
        <f t="shared" si="24"/>
        <v>0</v>
      </c>
    </row>
    <row r="269" spans="1:9">
      <c r="A269" s="11" t="s">
        <v>639</v>
      </c>
      <c r="B269">
        <v>269</v>
      </c>
      <c r="C269" t="s">
        <v>639</v>
      </c>
      <c r="D269">
        <v>60.509</v>
      </c>
      <c r="E269">
        <v>14.224</v>
      </c>
      <c r="F269" t="s">
        <v>697</v>
      </c>
      <c r="G269">
        <v>2</v>
      </c>
      <c r="H269">
        <v>1.2</v>
      </c>
      <c r="I269">
        <f t="shared" si="24"/>
        <v>0</v>
      </c>
    </row>
    <row r="270" spans="1:9">
      <c r="A270" s="11" t="s">
        <v>640</v>
      </c>
      <c r="B270">
        <v>270</v>
      </c>
      <c r="C270" t="s">
        <v>640</v>
      </c>
      <c r="D270">
        <v>58.322000000000003</v>
      </c>
      <c r="E270">
        <v>13.041</v>
      </c>
      <c r="F270" t="s">
        <v>685</v>
      </c>
      <c r="G270">
        <v>3</v>
      </c>
      <c r="H270">
        <v>1</v>
      </c>
      <c r="I270">
        <f t="shared" si="24"/>
        <v>0</v>
      </c>
    </row>
    <row r="271" spans="1:9">
      <c r="A271" s="11" t="s">
        <v>641</v>
      </c>
      <c r="B271">
        <v>271</v>
      </c>
      <c r="C271" s="11" t="s">
        <v>641</v>
      </c>
      <c r="F271" s="10" t="s">
        <v>706</v>
      </c>
      <c r="G271">
        <v>4</v>
      </c>
      <c r="H271" s="10">
        <v>0.9</v>
      </c>
      <c r="I271">
        <f t="shared" si="24"/>
        <v>0</v>
      </c>
    </row>
    <row r="272" spans="1:9">
      <c r="A272" s="218" t="s">
        <v>717</v>
      </c>
      <c r="B272">
        <v>272</v>
      </c>
      <c r="C272" s="218" t="s">
        <v>717</v>
      </c>
      <c r="D272" s="218">
        <v>59.466999999999999</v>
      </c>
      <c r="E272" s="218">
        <v>18.317</v>
      </c>
      <c r="F272" s="221" t="s">
        <v>718</v>
      </c>
      <c r="G272" s="221">
        <v>3</v>
      </c>
      <c r="H272" s="221">
        <v>1</v>
      </c>
      <c r="I272">
        <f t="shared" si="24"/>
        <v>0</v>
      </c>
    </row>
    <row r="273" spans="1:9">
      <c r="A273" s="11" t="s">
        <v>643</v>
      </c>
      <c r="B273">
        <v>273</v>
      </c>
      <c r="C273" t="s">
        <v>643</v>
      </c>
      <c r="D273">
        <v>57.418999999999997</v>
      </c>
      <c r="E273">
        <v>15.086</v>
      </c>
      <c r="F273" t="s">
        <v>689</v>
      </c>
      <c r="G273">
        <v>3</v>
      </c>
      <c r="H273">
        <v>1</v>
      </c>
      <c r="I273">
        <f t="shared" si="24"/>
        <v>0</v>
      </c>
    </row>
    <row r="274" spans="1:9">
      <c r="A274" s="11" t="s">
        <v>644</v>
      </c>
      <c r="B274">
        <v>274</v>
      </c>
      <c r="C274" t="s">
        <v>644</v>
      </c>
      <c r="D274">
        <v>64.626000000000005</v>
      </c>
      <c r="E274">
        <v>16.655999999999999</v>
      </c>
      <c r="F274" t="s">
        <v>699</v>
      </c>
      <c r="G274">
        <v>1</v>
      </c>
      <c r="H274">
        <v>1.6</v>
      </c>
      <c r="I274">
        <f t="shared" si="24"/>
        <v>0</v>
      </c>
    </row>
    <row r="275" spans="1:9">
      <c r="A275" s="11" t="s">
        <v>645</v>
      </c>
      <c r="B275">
        <v>275</v>
      </c>
      <c r="C275" t="s">
        <v>645</v>
      </c>
      <c r="D275">
        <v>57.667999999999999</v>
      </c>
      <c r="E275">
        <v>15.859</v>
      </c>
      <c r="F275" t="s">
        <v>700</v>
      </c>
      <c r="G275">
        <v>4</v>
      </c>
      <c r="H275">
        <v>1</v>
      </c>
      <c r="I275">
        <f t="shared" si="24"/>
        <v>0</v>
      </c>
    </row>
    <row r="276" spans="1:9">
      <c r="A276" s="11" t="s">
        <v>646</v>
      </c>
      <c r="B276">
        <v>276</v>
      </c>
      <c r="C276" t="s">
        <v>646</v>
      </c>
      <c r="D276">
        <v>64.2</v>
      </c>
      <c r="E276">
        <v>19.722000000000001</v>
      </c>
      <c r="F276" t="s">
        <v>699</v>
      </c>
      <c r="G276">
        <v>1</v>
      </c>
      <c r="H276">
        <v>1.5</v>
      </c>
      <c r="I276">
        <f t="shared" si="24"/>
        <v>0</v>
      </c>
    </row>
    <row r="277" spans="1:9">
      <c r="A277" s="11" t="s">
        <v>647</v>
      </c>
      <c r="B277">
        <v>277</v>
      </c>
      <c r="C277" t="s">
        <v>647</v>
      </c>
      <c r="D277">
        <v>59.048999999999999</v>
      </c>
      <c r="E277">
        <v>15.875</v>
      </c>
      <c r="F277" t="s">
        <v>705</v>
      </c>
      <c r="G277">
        <v>3</v>
      </c>
      <c r="H277">
        <v>1</v>
      </c>
      <c r="I277">
        <f t="shared" si="24"/>
        <v>0</v>
      </c>
    </row>
    <row r="278" spans="1:9">
      <c r="A278" s="11" t="s">
        <v>648</v>
      </c>
      <c r="B278">
        <v>278</v>
      </c>
      <c r="C278" t="s">
        <v>648</v>
      </c>
      <c r="D278">
        <v>57.627000000000002</v>
      </c>
      <c r="E278">
        <v>18.306000000000001</v>
      </c>
      <c r="F278" t="s">
        <v>710</v>
      </c>
      <c r="G278">
        <v>3</v>
      </c>
      <c r="H278">
        <v>0.9</v>
      </c>
      <c r="I278">
        <f t="shared" si="24"/>
        <v>0</v>
      </c>
    </row>
    <row r="279" spans="1:9">
      <c r="A279" s="11" t="s">
        <v>649</v>
      </c>
      <c r="B279">
        <v>279</v>
      </c>
      <c r="C279" t="s">
        <v>649</v>
      </c>
      <c r="D279">
        <v>58.033000000000001</v>
      </c>
      <c r="E279">
        <v>12.8</v>
      </c>
      <c r="F279" t="s">
        <v>685</v>
      </c>
      <c r="G279">
        <v>3</v>
      </c>
      <c r="H279">
        <v>1</v>
      </c>
      <c r="I279">
        <f t="shared" si="24"/>
        <v>0</v>
      </c>
    </row>
    <row r="280" spans="1:9">
      <c r="A280" s="11" t="s">
        <v>650</v>
      </c>
      <c r="B280">
        <v>280</v>
      </c>
      <c r="C280" t="s">
        <v>650</v>
      </c>
      <c r="D280">
        <v>58.366999999999997</v>
      </c>
      <c r="E280">
        <v>12.323</v>
      </c>
      <c r="F280" t="s">
        <v>685</v>
      </c>
      <c r="G280">
        <v>3</v>
      </c>
      <c r="H280">
        <v>1</v>
      </c>
      <c r="I280">
        <f t="shared" si="24"/>
        <v>0</v>
      </c>
    </row>
    <row r="281" spans="1:9">
      <c r="A281" s="11" t="s">
        <v>651</v>
      </c>
      <c r="B281">
        <v>281</v>
      </c>
      <c r="C281" t="s">
        <v>651</v>
      </c>
      <c r="D281">
        <v>63.905000000000001</v>
      </c>
      <c r="E281">
        <v>19.745999999999999</v>
      </c>
      <c r="F281" t="s">
        <v>699</v>
      </c>
      <c r="G281">
        <v>1</v>
      </c>
      <c r="H281">
        <v>1.4</v>
      </c>
      <c r="I281">
        <f t="shared" si="24"/>
        <v>0</v>
      </c>
    </row>
    <row r="282" spans="1:9">
      <c r="A282" s="11" t="s">
        <v>652</v>
      </c>
      <c r="B282">
        <v>282</v>
      </c>
      <c r="C282" t="s">
        <v>652</v>
      </c>
      <c r="D282">
        <v>57.186999999999998</v>
      </c>
      <c r="E282">
        <v>14.045999999999999</v>
      </c>
      <c r="F282" t="s">
        <v>689</v>
      </c>
      <c r="G282">
        <v>3</v>
      </c>
      <c r="H282">
        <v>1</v>
      </c>
      <c r="I282">
        <f t="shared" si="24"/>
        <v>0</v>
      </c>
    </row>
    <row r="283" spans="1:9">
      <c r="A283" s="219" t="s">
        <v>653</v>
      </c>
      <c r="B283">
        <v>283</v>
      </c>
      <c r="C283" s="219" t="s">
        <v>653</v>
      </c>
      <c r="F283" s="10" t="s">
        <v>684</v>
      </c>
      <c r="G283">
        <v>3</v>
      </c>
      <c r="H283" s="10">
        <v>1</v>
      </c>
      <c r="I283">
        <f t="shared" si="24"/>
        <v>0</v>
      </c>
    </row>
    <row r="284" spans="1:9">
      <c r="A284" s="11" t="s">
        <v>654</v>
      </c>
      <c r="B284">
        <v>284</v>
      </c>
      <c r="C284" t="s">
        <v>654</v>
      </c>
      <c r="D284">
        <v>57.755000000000003</v>
      </c>
      <c r="E284">
        <v>16.641999999999999</v>
      </c>
      <c r="F284" t="s">
        <v>700</v>
      </c>
      <c r="G284">
        <v>4</v>
      </c>
      <c r="H284">
        <v>0.9</v>
      </c>
      <c r="I284">
        <f t="shared" si="24"/>
        <v>0</v>
      </c>
    </row>
    <row r="285" spans="1:9">
      <c r="A285" s="11" t="s">
        <v>655</v>
      </c>
      <c r="B285">
        <v>285</v>
      </c>
      <c r="C285" t="s">
        <v>655</v>
      </c>
      <c r="D285">
        <v>59.61</v>
      </c>
      <c r="E285">
        <v>16.542999999999999</v>
      </c>
      <c r="F285" t="s">
        <v>692</v>
      </c>
      <c r="G285">
        <v>3</v>
      </c>
      <c r="H285">
        <v>1</v>
      </c>
      <c r="I285">
        <f t="shared" si="24"/>
        <v>0</v>
      </c>
    </row>
    <row r="286" spans="1:9">
      <c r="A286" s="11" t="s">
        <v>656</v>
      </c>
      <c r="B286">
        <v>286</v>
      </c>
      <c r="C286" t="s">
        <v>656</v>
      </c>
      <c r="D286">
        <v>56.883000000000003</v>
      </c>
      <c r="E286">
        <v>14.787000000000001</v>
      </c>
      <c r="F286" t="s">
        <v>687</v>
      </c>
      <c r="G286">
        <v>3</v>
      </c>
      <c r="H286">
        <v>1</v>
      </c>
      <c r="I286">
        <f t="shared" si="24"/>
        <v>0</v>
      </c>
    </row>
    <row r="287" spans="1:9">
      <c r="A287" s="11" t="s">
        <v>657</v>
      </c>
      <c r="B287">
        <v>287</v>
      </c>
      <c r="C287" t="s">
        <v>657</v>
      </c>
      <c r="D287">
        <v>55.432000000000002</v>
      </c>
      <c r="E287">
        <v>13.824</v>
      </c>
      <c r="F287" t="s">
        <v>694</v>
      </c>
      <c r="G287">
        <v>4</v>
      </c>
      <c r="H287">
        <v>0.9</v>
      </c>
      <c r="I287">
        <f t="shared" si="24"/>
        <v>0</v>
      </c>
    </row>
    <row r="288" spans="1:9">
      <c r="A288" s="223" t="s">
        <v>658</v>
      </c>
      <c r="B288">
        <v>288</v>
      </c>
      <c r="C288" s="223" t="s">
        <v>658</v>
      </c>
      <c r="D288">
        <v>59.466999999999999</v>
      </c>
      <c r="E288">
        <v>18.317</v>
      </c>
      <c r="F288" t="s">
        <v>684</v>
      </c>
      <c r="G288">
        <v>3</v>
      </c>
      <c r="H288">
        <v>1</v>
      </c>
      <c r="I288">
        <f t="shared" si="24"/>
        <v>0</v>
      </c>
    </row>
    <row r="289" spans="1:9">
      <c r="A289" s="11" t="s">
        <v>659</v>
      </c>
      <c r="B289">
        <v>289</v>
      </c>
      <c r="C289" t="s">
        <v>659</v>
      </c>
      <c r="D289">
        <v>59.052</v>
      </c>
      <c r="E289">
        <v>12.705</v>
      </c>
      <c r="F289" t="s">
        <v>685</v>
      </c>
      <c r="G289">
        <v>3</v>
      </c>
      <c r="H289">
        <v>1</v>
      </c>
      <c r="I289">
        <f t="shared" si="24"/>
        <v>0</v>
      </c>
    </row>
    <row r="290" spans="1:9">
      <c r="A290" s="11" t="s">
        <v>660</v>
      </c>
      <c r="B290">
        <v>290</v>
      </c>
      <c r="C290" t="s">
        <v>660</v>
      </c>
      <c r="D290">
        <v>62.52</v>
      </c>
      <c r="E290">
        <v>15.662000000000001</v>
      </c>
      <c r="F290" t="s">
        <v>711</v>
      </c>
      <c r="G290">
        <v>2</v>
      </c>
      <c r="H290">
        <v>1.4</v>
      </c>
      <c r="I290">
        <f t="shared" si="24"/>
        <v>0</v>
      </c>
    </row>
    <row r="291" spans="1:9">
      <c r="A291" s="11" t="s">
        <v>661</v>
      </c>
      <c r="B291">
        <v>291</v>
      </c>
      <c r="C291" t="s">
        <v>661</v>
      </c>
      <c r="D291">
        <v>63.41</v>
      </c>
      <c r="E291">
        <v>13.07</v>
      </c>
      <c r="F291" t="s">
        <v>701</v>
      </c>
      <c r="G291">
        <v>1</v>
      </c>
      <c r="H291">
        <v>1.6</v>
      </c>
      <c r="I291">
        <f t="shared" si="24"/>
        <v>0</v>
      </c>
    </row>
    <row r="292" spans="1:9">
      <c r="A292" s="11" t="s">
        <v>662</v>
      </c>
      <c r="B292">
        <v>292</v>
      </c>
      <c r="C292" t="s">
        <v>662</v>
      </c>
      <c r="D292">
        <v>59.387</v>
      </c>
      <c r="E292">
        <v>12.135999999999999</v>
      </c>
      <c r="F292" t="s">
        <v>695</v>
      </c>
      <c r="G292">
        <v>2</v>
      </c>
      <c r="H292">
        <v>1.1000000000000001</v>
      </c>
      <c r="I292">
        <f t="shared" si="24"/>
        <v>0</v>
      </c>
    </row>
    <row r="293" spans="1:9">
      <c r="A293" s="11" t="s">
        <v>663</v>
      </c>
      <c r="B293">
        <v>293</v>
      </c>
      <c r="C293" t="s">
        <v>663</v>
      </c>
      <c r="D293">
        <v>57.167999999999999</v>
      </c>
      <c r="E293">
        <v>15.351000000000001</v>
      </c>
      <c r="F293" t="s">
        <v>687</v>
      </c>
      <c r="G293">
        <v>3</v>
      </c>
      <c r="H293">
        <v>1</v>
      </c>
      <c r="I293">
        <f t="shared" si="24"/>
        <v>0</v>
      </c>
    </row>
    <row r="294" spans="1:9">
      <c r="A294" s="218" t="s">
        <v>664</v>
      </c>
      <c r="B294">
        <v>294</v>
      </c>
      <c r="C294" s="218" t="s">
        <v>664</v>
      </c>
      <c r="D294" s="218">
        <v>56.134</v>
      </c>
      <c r="E294" s="218">
        <v>12.949</v>
      </c>
      <c r="F294" s="218" t="s">
        <v>694</v>
      </c>
      <c r="G294" s="218">
        <v>4</v>
      </c>
      <c r="H294" s="218">
        <v>0.9</v>
      </c>
      <c r="I294">
        <f t="shared" si="24"/>
        <v>0</v>
      </c>
    </row>
    <row r="295" spans="1:9">
      <c r="A295" t="s">
        <v>665</v>
      </c>
      <c r="B295">
        <v>295</v>
      </c>
      <c r="C295" t="s">
        <v>665</v>
      </c>
      <c r="D295">
        <v>58.198999999999998</v>
      </c>
      <c r="E295">
        <v>16.003</v>
      </c>
      <c r="F295" t="s">
        <v>707</v>
      </c>
      <c r="G295">
        <v>3</v>
      </c>
      <c r="H295">
        <v>1</v>
      </c>
      <c r="I295">
        <f t="shared" si="24"/>
        <v>0</v>
      </c>
    </row>
    <row r="296" spans="1:9">
      <c r="A296" s="11" t="s">
        <v>666</v>
      </c>
      <c r="B296">
        <v>296</v>
      </c>
      <c r="C296" t="s">
        <v>666</v>
      </c>
      <c r="D296">
        <v>56.561</v>
      </c>
      <c r="E296">
        <v>14.146000000000001</v>
      </c>
      <c r="F296" t="s">
        <v>687</v>
      </c>
      <c r="G296">
        <v>3</v>
      </c>
      <c r="H296">
        <v>1</v>
      </c>
      <c r="I296">
        <f t="shared" si="24"/>
        <v>0</v>
      </c>
    </row>
    <row r="297" spans="1:9">
      <c r="A297" s="11" t="s">
        <v>667</v>
      </c>
      <c r="B297">
        <v>297</v>
      </c>
      <c r="C297" t="s">
        <v>667</v>
      </c>
      <c r="D297">
        <v>61.223999999999997</v>
      </c>
      <c r="E297">
        <v>14.048</v>
      </c>
      <c r="F297" t="s">
        <v>697</v>
      </c>
      <c r="G297">
        <v>2</v>
      </c>
      <c r="H297">
        <v>1.4</v>
      </c>
      <c r="I297">
        <f t="shared" si="24"/>
        <v>0</v>
      </c>
    </row>
    <row r="298" spans="1:9">
      <c r="A298" s="11" t="s">
        <v>668</v>
      </c>
      <c r="B298">
        <v>298</v>
      </c>
      <c r="C298" s="11" t="s">
        <v>668</v>
      </c>
      <c r="F298" s="10" t="s">
        <v>682</v>
      </c>
      <c r="G298" s="10">
        <v>1</v>
      </c>
      <c r="H298" s="10">
        <v>1.5</v>
      </c>
      <c r="I298">
        <f t="shared" si="24"/>
        <v>0</v>
      </c>
    </row>
    <row r="299" spans="1:9">
      <c r="A299" s="11" t="s">
        <v>669</v>
      </c>
      <c r="B299">
        <v>299</v>
      </c>
      <c r="C299" t="s">
        <v>669</v>
      </c>
      <c r="D299">
        <v>56.246000000000002</v>
      </c>
      <c r="E299">
        <v>12.868</v>
      </c>
      <c r="F299" t="s">
        <v>694</v>
      </c>
      <c r="G299">
        <v>4</v>
      </c>
      <c r="H299">
        <v>0.9</v>
      </c>
      <c r="I299">
        <f t="shared" si="24"/>
        <v>0</v>
      </c>
    </row>
    <row r="300" spans="1:9">
      <c r="A300" s="11" t="s">
        <v>670</v>
      </c>
      <c r="B300">
        <v>300</v>
      </c>
      <c r="C300" t="s">
        <v>670</v>
      </c>
      <c r="D300">
        <v>57.710999999999999</v>
      </c>
      <c r="E300">
        <v>11.647</v>
      </c>
      <c r="F300" t="s">
        <v>685</v>
      </c>
      <c r="G300">
        <v>4</v>
      </c>
      <c r="H300">
        <v>0.9</v>
      </c>
      <c r="I300">
        <f t="shared" si="24"/>
        <v>0</v>
      </c>
    </row>
    <row r="301" spans="1:9">
      <c r="A301" s="11" t="s">
        <v>671</v>
      </c>
      <c r="B301">
        <v>301</v>
      </c>
      <c r="C301" t="s">
        <v>671</v>
      </c>
      <c r="D301">
        <v>58.23</v>
      </c>
      <c r="E301">
        <v>14.657999999999999</v>
      </c>
      <c r="F301" t="s">
        <v>707</v>
      </c>
      <c r="G301">
        <v>3</v>
      </c>
      <c r="H301">
        <v>1</v>
      </c>
      <c r="I301">
        <f t="shared" si="24"/>
        <v>0</v>
      </c>
    </row>
    <row r="302" spans="1:9">
      <c r="A302" s="11" t="s">
        <v>672</v>
      </c>
      <c r="B302">
        <v>302</v>
      </c>
      <c r="C302" t="s">
        <v>672</v>
      </c>
      <c r="D302">
        <v>59.273000000000003</v>
      </c>
      <c r="E302">
        <v>15.211</v>
      </c>
      <c r="F302" t="s">
        <v>696</v>
      </c>
      <c r="G302">
        <v>3</v>
      </c>
      <c r="H302">
        <v>1</v>
      </c>
      <c r="I302">
        <f t="shared" si="24"/>
        <v>0</v>
      </c>
    </row>
    <row r="303" spans="1:9">
      <c r="A303" s="11" t="s">
        <v>673</v>
      </c>
      <c r="B303">
        <v>303</v>
      </c>
      <c r="C303" t="s">
        <v>673</v>
      </c>
      <c r="D303">
        <v>56.280999999999999</v>
      </c>
      <c r="E303">
        <v>13.282999999999999</v>
      </c>
      <c r="F303" t="s">
        <v>694</v>
      </c>
      <c r="G303">
        <v>4</v>
      </c>
      <c r="H303">
        <v>1</v>
      </c>
      <c r="I303">
        <f t="shared" si="24"/>
        <v>0</v>
      </c>
    </row>
    <row r="304" spans="1:9">
      <c r="A304" s="11" t="s">
        <v>674</v>
      </c>
      <c r="B304">
        <v>304</v>
      </c>
      <c r="C304" t="s">
        <v>674</v>
      </c>
      <c r="D304">
        <v>63.284999999999997</v>
      </c>
      <c r="E304">
        <v>18.695</v>
      </c>
      <c r="F304" t="s">
        <v>711</v>
      </c>
      <c r="G304">
        <v>2</v>
      </c>
      <c r="H304">
        <v>1.3</v>
      </c>
      <c r="I304">
        <f t="shared" si="24"/>
        <v>0</v>
      </c>
    </row>
    <row r="305" spans="1:9">
      <c r="A305" s="219" t="s">
        <v>675</v>
      </c>
      <c r="B305">
        <v>305</v>
      </c>
      <c r="C305" s="219" t="s">
        <v>675</v>
      </c>
      <c r="D305">
        <v>57.826999999999998</v>
      </c>
      <c r="E305">
        <v>15.273999999999999</v>
      </c>
      <c r="F305" t="s">
        <v>707</v>
      </c>
      <c r="G305">
        <v>3</v>
      </c>
      <c r="H305">
        <v>1</v>
      </c>
      <c r="I305">
        <f t="shared" si="24"/>
        <v>0</v>
      </c>
    </row>
    <row r="306" spans="1:9">
      <c r="A306" s="11" t="s">
        <v>676</v>
      </c>
      <c r="B306">
        <v>306</v>
      </c>
      <c r="C306" t="s">
        <v>676</v>
      </c>
      <c r="D306">
        <v>63.18</v>
      </c>
      <c r="E306">
        <v>14.629</v>
      </c>
      <c r="F306" t="s">
        <v>701</v>
      </c>
      <c r="G306">
        <v>1</v>
      </c>
      <c r="H306">
        <v>1.4</v>
      </c>
      <c r="I306">
        <f t="shared" si="24"/>
        <v>0</v>
      </c>
    </row>
    <row r="307" spans="1:9">
      <c r="A307" s="11" t="s">
        <v>677</v>
      </c>
      <c r="B307">
        <v>307</v>
      </c>
      <c r="C307" t="s">
        <v>677</v>
      </c>
      <c r="D307">
        <v>60.256</v>
      </c>
      <c r="E307">
        <v>18.367000000000001</v>
      </c>
      <c r="F307" t="s">
        <v>704</v>
      </c>
      <c r="G307">
        <v>3</v>
      </c>
      <c r="H307">
        <v>1.1000000000000001</v>
      </c>
      <c r="I307">
        <f t="shared" si="24"/>
        <v>0</v>
      </c>
    </row>
    <row r="308" spans="1:9">
      <c r="A308" s="11" t="s">
        <v>678</v>
      </c>
      <c r="B308">
        <v>308</v>
      </c>
      <c r="C308" s="11" t="s">
        <v>678</v>
      </c>
      <c r="F308" s="10" t="s">
        <v>695</v>
      </c>
      <c r="G308">
        <v>2</v>
      </c>
      <c r="H308" s="10">
        <v>1.2</v>
      </c>
      <c r="I308">
        <f t="shared" si="24"/>
        <v>0</v>
      </c>
    </row>
    <row r="309" spans="1:9">
      <c r="A309" s="11" t="s">
        <v>679</v>
      </c>
      <c r="B309">
        <v>309</v>
      </c>
      <c r="C309" t="s">
        <v>679</v>
      </c>
      <c r="D309">
        <v>66.320999999999998</v>
      </c>
      <c r="E309">
        <v>22.847999999999999</v>
      </c>
      <c r="F309" t="s">
        <v>682</v>
      </c>
      <c r="G309">
        <v>1</v>
      </c>
      <c r="H309">
        <v>1.6</v>
      </c>
      <c r="I309">
        <f t="shared" si="24"/>
        <v>0</v>
      </c>
    </row>
    <row r="310" spans="1:9">
      <c r="A310" s="11" t="s">
        <v>680</v>
      </c>
      <c r="B310">
        <v>310</v>
      </c>
      <c r="C310" t="s">
        <v>680</v>
      </c>
      <c r="D310">
        <v>66.382999999999996</v>
      </c>
      <c r="E310">
        <v>23.667000000000002</v>
      </c>
      <c r="F310" t="s">
        <v>682</v>
      </c>
      <c r="G310">
        <v>1</v>
      </c>
      <c r="H310">
        <v>1.6</v>
      </c>
      <c r="I310">
        <f t="shared" si="24"/>
        <v>0</v>
      </c>
    </row>
    <row r="311" spans="1:9">
      <c r="A311" t="str">
        <f>"-"</f>
        <v>-</v>
      </c>
    </row>
    <row r="315" spans="1:9">
      <c r="C315" t="s">
        <v>668</v>
      </c>
      <c r="D315">
        <v>65.676000000000002</v>
      </c>
      <c r="E315">
        <v>21.010999999999999</v>
      </c>
      <c r="F315" t="s">
        <v>682</v>
      </c>
      <c r="G315">
        <v>1</v>
      </c>
      <c r="H315">
        <v>1.5</v>
      </c>
    </row>
    <row r="316" spans="1:9">
      <c r="C316" t="s">
        <v>688</v>
      </c>
      <c r="D316">
        <v>57.838999999999999</v>
      </c>
      <c r="E316">
        <v>14.816000000000001</v>
      </c>
      <c r="F316" t="s">
        <v>689</v>
      </c>
      <c r="G316">
        <v>3</v>
      </c>
      <c r="H316">
        <v>1</v>
      </c>
    </row>
    <row r="317" spans="1:9">
      <c r="C317" t="s">
        <v>719</v>
      </c>
      <c r="D317">
        <v>63.14</v>
      </c>
      <c r="E317">
        <v>14.33</v>
      </c>
      <c r="F317" t="s">
        <v>701</v>
      </c>
      <c r="G317">
        <v>1</v>
      </c>
      <c r="H317">
        <v>0.9</v>
      </c>
    </row>
    <row r="318" spans="1:9">
      <c r="C318" t="s">
        <v>664</v>
      </c>
      <c r="D318">
        <v>56.134</v>
      </c>
      <c r="E318">
        <v>12.949</v>
      </c>
      <c r="F318" t="s">
        <v>694</v>
      </c>
      <c r="G318">
        <v>4</v>
      </c>
      <c r="H318">
        <v>0.9</v>
      </c>
    </row>
    <row r="319" spans="1:9">
      <c r="C319" t="s">
        <v>720</v>
      </c>
      <c r="D319">
        <v>59.191600000000001</v>
      </c>
      <c r="E319">
        <v>18.144100000000002</v>
      </c>
      <c r="F319" t="s">
        <v>684</v>
      </c>
      <c r="G319">
        <v>3</v>
      </c>
      <c r="H319">
        <v>1</v>
      </c>
    </row>
    <row r="320" spans="1:9">
      <c r="C320" t="s">
        <v>721</v>
      </c>
      <c r="D320">
        <v>58.55</v>
      </c>
      <c r="E320">
        <v>11.55</v>
      </c>
      <c r="F320" t="s">
        <v>685</v>
      </c>
      <c r="G320">
        <v>3</v>
      </c>
      <c r="H320">
        <v>1</v>
      </c>
    </row>
    <row r="321" spans="3:8">
      <c r="C321" t="s">
        <v>429</v>
      </c>
      <c r="D321">
        <v>57.356999999999999</v>
      </c>
      <c r="E321">
        <v>13.734</v>
      </c>
      <c r="F321" t="s">
        <v>689</v>
      </c>
      <c r="G321">
        <v>3</v>
      </c>
      <c r="H321">
        <v>1</v>
      </c>
    </row>
    <row r="322" spans="3:8">
      <c r="C322" t="s">
        <v>708</v>
      </c>
      <c r="D322">
        <v>59.35</v>
      </c>
      <c r="E322">
        <v>13.1</v>
      </c>
      <c r="F322" t="s">
        <v>695</v>
      </c>
      <c r="G322">
        <v>2</v>
      </c>
      <c r="H322">
        <v>1</v>
      </c>
    </row>
    <row r="323" spans="3:8">
      <c r="C323" t="s">
        <v>722</v>
      </c>
      <c r="D323">
        <v>59.56</v>
      </c>
      <c r="E323">
        <v>16.53</v>
      </c>
      <c r="F323" t="s">
        <v>704</v>
      </c>
      <c r="G323">
        <v>3</v>
      </c>
      <c r="H323">
        <v>1</v>
      </c>
    </row>
    <row r="324" spans="3:8">
      <c r="C324" t="s">
        <v>723</v>
      </c>
      <c r="D324">
        <v>56.145899999999997</v>
      </c>
      <c r="E324">
        <v>15.165800000000001</v>
      </c>
      <c r="F324" t="s">
        <v>713</v>
      </c>
      <c r="G324">
        <v>4</v>
      </c>
      <c r="H324">
        <v>0.9</v>
      </c>
    </row>
    <row r="325" spans="3:8">
      <c r="C325" t="s">
        <v>724</v>
      </c>
      <c r="D325">
        <v>63.19</v>
      </c>
      <c r="E325">
        <v>14.3</v>
      </c>
      <c r="F325" t="s">
        <v>701</v>
      </c>
      <c r="G325">
        <v>1</v>
      </c>
      <c r="H325">
        <v>1.5</v>
      </c>
    </row>
    <row r="326" spans="3:8">
      <c r="C326" t="s">
        <v>725</v>
      </c>
      <c r="D326">
        <v>58.302999999999997</v>
      </c>
      <c r="E326">
        <v>15.301</v>
      </c>
      <c r="F326" t="s">
        <v>707</v>
      </c>
      <c r="G326">
        <v>3</v>
      </c>
      <c r="H326">
        <v>1</v>
      </c>
    </row>
    <row r="327" spans="3:8">
      <c r="C327" t="s">
        <v>726</v>
      </c>
      <c r="D327">
        <v>59.52</v>
      </c>
      <c r="E327">
        <v>14.59</v>
      </c>
      <c r="F327" t="s">
        <v>696</v>
      </c>
      <c r="G327">
        <v>3</v>
      </c>
      <c r="H327">
        <v>1</v>
      </c>
    </row>
    <row r="328" spans="3:8">
      <c r="C328" t="s">
        <v>727</v>
      </c>
      <c r="D328">
        <v>58.25</v>
      </c>
      <c r="E328">
        <v>15.31</v>
      </c>
      <c r="F328" t="s">
        <v>707</v>
      </c>
      <c r="G328">
        <v>3</v>
      </c>
      <c r="H328">
        <v>1</v>
      </c>
    </row>
    <row r="329" spans="3:8">
      <c r="C329" t="s">
        <v>728</v>
      </c>
      <c r="D329">
        <v>57.31</v>
      </c>
      <c r="E329">
        <v>12.41</v>
      </c>
      <c r="F329" t="s">
        <v>685</v>
      </c>
      <c r="G329">
        <v>3</v>
      </c>
      <c r="H329">
        <v>1</v>
      </c>
    </row>
    <row r="330" spans="3:8">
      <c r="C330" t="s">
        <v>729</v>
      </c>
      <c r="D330">
        <v>56.11</v>
      </c>
      <c r="E330">
        <v>14.44</v>
      </c>
      <c r="F330" t="s">
        <v>713</v>
      </c>
      <c r="G330">
        <v>4</v>
      </c>
      <c r="H330">
        <v>0.9</v>
      </c>
    </row>
    <row r="331" spans="3:8">
      <c r="C331" t="s">
        <v>714</v>
      </c>
      <c r="D331">
        <v>57.917000000000002</v>
      </c>
      <c r="E331">
        <v>13.879</v>
      </c>
      <c r="F331" t="s">
        <v>689</v>
      </c>
      <c r="G331">
        <v>3</v>
      </c>
      <c r="H331">
        <v>1</v>
      </c>
    </row>
    <row r="332" spans="3:8">
      <c r="C332" t="s">
        <v>715</v>
      </c>
      <c r="D332">
        <v>56.137999999999998</v>
      </c>
      <c r="E332">
        <v>13.395</v>
      </c>
      <c r="F332" t="s">
        <v>694</v>
      </c>
      <c r="G332">
        <v>4</v>
      </c>
      <c r="H332">
        <v>0.9</v>
      </c>
    </row>
    <row r="333" spans="3:8">
      <c r="C333" t="s">
        <v>730</v>
      </c>
      <c r="D333">
        <v>56.15</v>
      </c>
      <c r="E333">
        <v>15.37</v>
      </c>
      <c r="F333" t="s">
        <v>713</v>
      </c>
      <c r="G333">
        <v>4</v>
      </c>
      <c r="H333">
        <v>0.9</v>
      </c>
    </row>
    <row r="334" spans="3:8">
      <c r="C334" t="s">
        <v>731</v>
      </c>
      <c r="D334">
        <v>59.25</v>
      </c>
      <c r="E334">
        <v>16.28</v>
      </c>
      <c r="F334" t="s">
        <v>705</v>
      </c>
      <c r="G334">
        <v>3</v>
      </c>
      <c r="H334">
        <v>1</v>
      </c>
    </row>
    <row r="335" spans="3:8">
      <c r="C335" t="s">
        <v>716</v>
      </c>
      <c r="D335">
        <v>59.12</v>
      </c>
      <c r="E335">
        <v>17.489999999999998</v>
      </c>
      <c r="F335" t="s">
        <v>684</v>
      </c>
      <c r="G335">
        <v>3</v>
      </c>
      <c r="H335">
        <v>1</v>
      </c>
    </row>
  </sheetData>
  <sortState xmlns:xlrd2="http://schemas.microsoft.com/office/spreadsheetml/2017/richdata2" ref="A1:AQ335">
    <sortCondition ref="A1:A335" customList="A,a,B,b,C,c,D,d,E,e,F,f,G,g,H,h,I,i,J,j,K,k,L,l,M,m,N,n,O,o,P,p,Q,q,R,r,S,s,T,t,U,u,V,v,W,w,X,x,Y,y,Z,z,Å,å,Ä,ä,Ö,ö"/>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8E58-8FDC-462F-BCA4-5753971A6AD9}">
  <sheetPr codeName="Sheet7"/>
  <dimension ref="A1:S100"/>
  <sheetViews>
    <sheetView workbookViewId="0">
      <selection activeCell="M34" sqref="M34"/>
    </sheetView>
  </sheetViews>
  <sheetFormatPr defaultRowHeight="14.45"/>
  <cols>
    <col min="4" max="4" width="20.85546875" customWidth="1"/>
    <col min="6" max="6" width="14.7109375" customWidth="1"/>
    <col min="8" max="8" width="18.140625" customWidth="1"/>
    <col min="10" max="10" width="14.42578125" customWidth="1"/>
    <col min="13" max="13" width="16" customWidth="1"/>
    <col min="15" max="15" width="15.42578125" customWidth="1"/>
  </cols>
  <sheetData>
    <row r="1" spans="1:19">
      <c r="C1" t="s">
        <v>732</v>
      </c>
      <c r="D1" s="3" t="str">
        <f>F1</f>
        <v>Karlshamn</v>
      </c>
      <c r="F1" t="str">
        <f>LOOKUP('Indata och resultat'!$D$12,Ortlista!A1:A310)</f>
        <v>Karlshamn</v>
      </c>
      <c r="G1">
        <f>LOOKUP(D1,Ortlista!A1:A310,Ortlista!B1:B310)</f>
        <v>103</v>
      </c>
      <c r="H1" t="str">
        <f>ADDRESS(1,7,4)</f>
        <v>G1</v>
      </c>
      <c r="M1" t="str">
        <f>F1</f>
        <v>Karlshamn</v>
      </c>
    </row>
    <row r="3" spans="1:19">
      <c r="H3" s="167" t="s">
        <v>733</v>
      </c>
      <c r="J3" s="167" t="s">
        <v>734</v>
      </c>
      <c r="M3" s="167" t="s">
        <v>735</v>
      </c>
      <c r="O3">
        <v>4</v>
      </c>
    </row>
    <row r="4" spans="1:19">
      <c r="A4" t="s">
        <v>256</v>
      </c>
      <c r="B4" t="s">
        <v>262</v>
      </c>
      <c r="D4" t="s">
        <v>736</v>
      </c>
      <c r="E4" t="s">
        <v>737</v>
      </c>
      <c r="H4" t="str">
        <f>"Ortdata!"&amp;ADDRESS(15,$G$1+2,3)</f>
        <v>Ortdata!$DA15</v>
      </c>
      <c r="I4" t="str">
        <f ca="1">INDIRECT(H4)</f>
        <v>Karlshamn</v>
      </c>
      <c r="J4" t="str">
        <f>"Ortdata!"&amp;ADDRESS(1,$G$1+2,3)</f>
        <v>Ortdata!$DA1</v>
      </c>
      <c r="K4" t="str">
        <f ca="1">INDIRECT(J4)</f>
        <v>Karlshamn</v>
      </c>
      <c r="L4" t="s">
        <v>262</v>
      </c>
      <c r="M4" s="2" t="s">
        <v>738</v>
      </c>
      <c r="N4" s="2"/>
      <c r="O4" s="2" t="s">
        <v>739</v>
      </c>
      <c r="R4" t="s">
        <v>17</v>
      </c>
      <c r="S4" t="s">
        <v>740</v>
      </c>
    </row>
    <row r="5" spans="1:19">
      <c r="A5">
        <v>2015</v>
      </c>
      <c r="B5">
        <v>1</v>
      </c>
      <c r="D5">
        <v>10</v>
      </c>
      <c r="E5" s="4">
        <v>10.914818704058311</v>
      </c>
      <c r="F5" s="4">
        <v>10.914818704058311</v>
      </c>
      <c r="H5" t="str">
        <f>"Ortdata!"&amp;ADDRESS(16,$G$1+2,4)</f>
        <v>Ortdata!DA16</v>
      </c>
      <c r="I5">
        <f ca="1">INDIRECT(H5)</f>
        <v>0</v>
      </c>
      <c r="J5" t="str">
        <f>"Ortdata!"&amp;ADDRESS(ROW(G6)-4,$G$1+2,4)</f>
        <v>Ortdata!DA2</v>
      </c>
      <c r="K5">
        <f ca="1">INDIRECT(J5)</f>
        <v>494.56</v>
      </c>
      <c r="L5">
        <f>B5</f>
        <v>1</v>
      </c>
      <c r="M5" s="117">
        <f ca="1">IF(AND(I5&gt;0,K5&gt;0),(K5)/(I5),0)</f>
        <v>0</v>
      </c>
      <c r="N5" s="117"/>
      <c r="O5" s="117">
        <f ca="1">IF(P5=0,M5,P5)</f>
        <v>0</v>
      </c>
      <c r="P5" s="73">
        <v>0</v>
      </c>
      <c r="R5" s="12" t="str">
        <f>A5 &amp; TEXT(B5,"00")</f>
        <v>201501</v>
      </c>
      <c r="S5" s="1">
        <f ca="1">O5</f>
        <v>0</v>
      </c>
    </row>
    <row r="6" spans="1:19">
      <c r="A6">
        <v>2015</v>
      </c>
      <c r="B6">
        <v>2</v>
      </c>
      <c r="D6">
        <v>10</v>
      </c>
      <c r="E6" s="4">
        <v>9.378089219796033</v>
      </c>
      <c r="F6" s="4">
        <v>9.378089219796033</v>
      </c>
      <c r="H6" t="str">
        <f>"Ortdata!"&amp;ADDRESS(ROW(G6)+11,$G$1+2,4)</f>
        <v>Ortdata!DA17</v>
      </c>
      <c r="I6">
        <f t="shared" ref="I6:I69" ca="1" si="0">INDIRECT(H6)</f>
        <v>0</v>
      </c>
      <c r="J6" t="str">
        <f t="shared" ref="J6:J16" si="1">"Ortdata!"&amp;ADDRESS(ROW(G7)-4,$G$1+2,4)</f>
        <v>Ortdata!DA3</v>
      </c>
      <c r="K6">
        <f t="shared" ref="K6:K16" ca="1" si="2">INDIRECT(J6)</f>
        <v>468.98</v>
      </c>
      <c r="L6">
        <f t="shared" ref="L6:L69" si="3">B6</f>
        <v>2</v>
      </c>
      <c r="M6" s="117">
        <f t="shared" ref="M6:M69" ca="1" si="4">IF(AND(I6&gt;0,K6&gt;0),(K6)/(I6),0)</f>
        <v>0</v>
      </c>
      <c r="N6" s="117"/>
      <c r="O6" s="117">
        <f ca="1">IF(P6=0,M6,P6)</f>
        <v>0</v>
      </c>
      <c r="P6" s="73">
        <v>0</v>
      </c>
      <c r="R6" s="12" t="str">
        <f t="shared" ref="R6:R69" si="5">A6 &amp; TEXT(B6,"00")</f>
        <v>201502</v>
      </c>
      <c r="S6" s="1">
        <f t="shared" ref="S6:S69" ca="1" si="6">O6</f>
        <v>0</v>
      </c>
    </row>
    <row r="7" spans="1:19">
      <c r="A7">
        <v>2015</v>
      </c>
      <c r="B7">
        <v>3</v>
      </c>
      <c r="D7">
        <v>10</v>
      </c>
      <c r="E7" s="4">
        <v>12.96963533343019</v>
      </c>
      <c r="F7" s="4">
        <v>12.96963533343019</v>
      </c>
      <c r="H7" t="str">
        <f t="shared" ref="H7:H70" si="7">"Ortdata!"&amp;ADDRESS(ROW(G7)+11,$G$1+2,4)</f>
        <v>Ortdata!DA18</v>
      </c>
      <c r="I7">
        <f t="shared" ca="1" si="0"/>
        <v>0</v>
      </c>
      <c r="J7" t="str">
        <f t="shared" si="1"/>
        <v>Ortdata!DA4</v>
      </c>
      <c r="K7">
        <f t="shared" ca="1" si="2"/>
        <v>449.4</v>
      </c>
      <c r="L7">
        <f t="shared" si="3"/>
        <v>3</v>
      </c>
      <c r="M7" s="117">
        <f t="shared" ca="1" si="4"/>
        <v>0</v>
      </c>
      <c r="N7" s="117"/>
      <c r="O7" s="117">
        <f t="shared" ref="O6:O69" ca="1" si="8">IF(P7=0,M7,P7)</f>
        <v>0</v>
      </c>
      <c r="P7" s="73">
        <v>0</v>
      </c>
      <c r="R7" s="12" t="str">
        <f t="shared" si="5"/>
        <v>201503</v>
      </c>
      <c r="S7" s="1">
        <f t="shared" ca="1" si="6"/>
        <v>0</v>
      </c>
    </row>
    <row r="8" spans="1:19">
      <c r="A8">
        <v>2015</v>
      </c>
      <c r="B8">
        <v>4</v>
      </c>
      <c r="D8">
        <v>10</v>
      </c>
      <c r="E8" s="4">
        <v>11.733386709367492</v>
      </c>
      <c r="F8" s="4">
        <v>11.733386709367492</v>
      </c>
      <c r="H8" t="str">
        <f t="shared" si="7"/>
        <v>Ortdata!DA19</v>
      </c>
      <c r="I8">
        <f t="shared" ca="1" si="0"/>
        <v>0</v>
      </c>
      <c r="J8" t="str">
        <f t="shared" si="1"/>
        <v>Ortdata!DA5</v>
      </c>
      <c r="K8">
        <f t="shared" ca="1" si="2"/>
        <v>314.58</v>
      </c>
      <c r="L8">
        <f t="shared" si="3"/>
        <v>4</v>
      </c>
      <c r="M8" s="117">
        <f t="shared" ca="1" si="4"/>
        <v>0</v>
      </c>
      <c r="N8" s="117"/>
      <c r="O8" s="117">
        <f t="shared" ca="1" si="8"/>
        <v>0</v>
      </c>
      <c r="P8" s="73">
        <v>0</v>
      </c>
      <c r="R8" s="12" t="str">
        <f t="shared" si="5"/>
        <v>201504</v>
      </c>
      <c r="S8" s="1">
        <f t="shared" ca="1" si="6"/>
        <v>0</v>
      </c>
    </row>
    <row r="9" spans="1:19">
      <c r="A9">
        <v>2015</v>
      </c>
      <c r="B9">
        <v>5</v>
      </c>
      <c r="D9">
        <v>10</v>
      </c>
      <c r="E9" s="4">
        <v>10.237264480111657</v>
      </c>
      <c r="F9" s="4">
        <v>10.237264480111657</v>
      </c>
      <c r="H9" t="str">
        <f t="shared" si="7"/>
        <v>Ortdata!DA20</v>
      </c>
      <c r="I9">
        <f t="shared" ca="1" si="0"/>
        <v>0</v>
      </c>
      <c r="J9" t="str">
        <f t="shared" si="1"/>
        <v>Ortdata!DA6</v>
      </c>
      <c r="K9">
        <f t="shared" ca="1" si="2"/>
        <v>187.57</v>
      </c>
      <c r="L9">
        <f t="shared" si="3"/>
        <v>5</v>
      </c>
      <c r="M9" s="117">
        <f t="shared" ca="1" si="4"/>
        <v>0</v>
      </c>
      <c r="N9" s="117"/>
      <c r="O9" s="117">
        <f t="shared" ca="1" si="8"/>
        <v>0</v>
      </c>
      <c r="P9" s="73">
        <v>0</v>
      </c>
      <c r="R9" s="12" t="str">
        <f t="shared" si="5"/>
        <v>201505</v>
      </c>
      <c r="S9" s="1">
        <f t="shared" ca="1" si="6"/>
        <v>0</v>
      </c>
    </row>
    <row r="10" spans="1:19">
      <c r="A10">
        <v>2015</v>
      </c>
      <c r="B10">
        <v>6</v>
      </c>
      <c r="D10">
        <v>10</v>
      </c>
      <c r="E10" s="4">
        <v>7.8839088905216794</v>
      </c>
      <c r="F10" s="4">
        <v>10</v>
      </c>
      <c r="H10" t="str">
        <f t="shared" si="7"/>
        <v>Ortdata!DA21</v>
      </c>
      <c r="I10">
        <f t="shared" ca="1" si="0"/>
        <v>0</v>
      </c>
      <c r="J10" t="str">
        <f t="shared" si="1"/>
        <v>Ortdata!DA7</v>
      </c>
      <c r="K10">
        <f t="shared" ca="1" si="2"/>
        <v>73.38</v>
      </c>
      <c r="L10">
        <f t="shared" si="3"/>
        <v>6</v>
      </c>
      <c r="M10" s="117">
        <f t="shared" ca="1" si="4"/>
        <v>0</v>
      </c>
      <c r="N10" s="117"/>
      <c r="O10" s="117">
        <f t="shared" ca="1" si="8"/>
        <v>0</v>
      </c>
      <c r="P10" s="73">
        <v>0</v>
      </c>
      <c r="R10" s="12" t="str">
        <f t="shared" si="5"/>
        <v>201506</v>
      </c>
      <c r="S10" s="1">
        <f t="shared" ca="1" si="6"/>
        <v>0</v>
      </c>
    </row>
    <row r="11" spans="1:19">
      <c r="A11">
        <v>2015</v>
      </c>
      <c r="B11">
        <v>7</v>
      </c>
      <c r="D11">
        <v>10</v>
      </c>
      <c r="E11" s="4">
        <v>-28.242424242424178</v>
      </c>
      <c r="F11" s="4">
        <v>10</v>
      </c>
      <c r="H11" t="str">
        <f t="shared" si="7"/>
        <v>Ortdata!DA22</v>
      </c>
      <c r="I11">
        <f t="shared" ca="1" si="0"/>
        <v>0</v>
      </c>
      <c r="J11" t="str">
        <f t="shared" si="1"/>
        <v>Ortdata!DA8</v>
      </c>
      <c r="K11">
        <f t="shared" ca="1" si="2"/>
        <v>33.799999999999997</v>
      </c>
      <c r="L11">
        <f t="shared" si="3"/>
        <v>7</v>
      </c>
      <c r="M11" s="117">
        <f t="shared" ca="1" si="4"/>
        <v>0</v>
      </c>
      <c r="N11" s="117"/>
      <c r="O11" s="117">
        <f t="shared" ca="1" si="8"/>
        <v>0</v>
      </c>
      <c r="P11" s="73">
        <v>0</v>
      </c>
      <c r="R11" s="12" t="str">
        <f t="shared" si="5"/>
        <v>201507</v>
      </c>
      <c r="S11" s="1">
        <f t="shared" ca="1" si="6"/>
        <v>0</v>
      </c>
    </row>
    <row r="12" spans="1:19">
      <c r="A12">
        <v>2015</v>
      </c>
      <c r="B12">
        <v>8</v>
      </c>
      <c r="D12">
        <v>10</v>
      </c>
      <c r="E12" s="4">
        <v>194.88888888888127</v>
      </c>
      <c r="F12" s="4">
        <v>10</v>
      </c>
      <c r="H12" t="str">
        <f t="shared" si="7"/>
        <v>Ortdata!DA23</v>
      </c>
      <c r="I12">
        <f t="shared" ca="1" si="0"/>
        <v>0</v>
      </c>
      <c r="J12" t="str">
        <f t="shared" si="1"/>
        <v>Ortdata!DA9</v>
      </c>
      <c r="K12">
        <f t="shared" ca="1" si="2"/>
        <v>25.84</v>
      </c>
      <c r="L12">
        <f t="shared" si="3"/>
        <v>8</v>
      </c>
      <c r="M12" s="117">
        <f t="shared" ca="1" si="4"/>
        <v>0</v>
      </c>
      <c r="N12" s="117"/>
      <c r="O12" s="117">
        <f t="shared" ca="1" si="8"/>
        <v>0</v>
      </c>
      <c r="P12" s="73">
        <v>0</v>
      </c>
      <c r="R12" s="12" t="str">
        <f t="shared" si="5"/>
        <v>201508</v>
      </c>
      <c r="S12" s="1">
        <f t="shared" ca="1" si="6"/>
        <v>0</v>
      </c>
    </row>
    <row r="13" spans="1:19">
      <c r="A13">
        <v>2015</v>
      </c>
      <c r="B13">
        <v>9</v>
      </c>
      <c r="D13">
        <v>10</v>
      </c>
      <c r="E13" s="4">
        <v>12.055541780312424</v>
      </c>
      <c r="F13" s="4">
        <v>12.055541780312424</v>
      </c>
      <c r="H13" t="str">
        <f t="shared" si="7"/>
        <v>Ortdata!DA24</v>
      </c>
      <c r="I13">
        <f t="shared" ca="1" si="0"/>
        <v>0</v>
      </c>
      <c r="J13" t="str">
        <f t="shared" si="1"/>
        <v>Ortdata!DA10</v>
      </c>
      <c r="K13">
        <f t="shared" ca="1" si="2"/>
        <v>119.73</v>
      </c>
      <c r="L13">
        <f t="shared" si="3"/>
        <v>9</v>
      </c>
      <c r="M13" s="117">
        <f t="shared" ca="1" si="4"/>
        <v>0</v>
      </c>
      <c r="N13" s="117"/>
      <c r="O13" s="117">
        <f t="shared" ca="1" si="8"/>
        <v>0</v>
      </c>
      <c r="P13" s="73">
        <v>0</v>
      </c>
      <c r="R13" s="12" t="str">
        <f t="shared" si="5"/>
        <v>201509</v>
      </c>
      <c r="S13" s="1">
        <f t="shared" ca="1" si="6"/>
        <v>0</v>
      </c>
    </row>
    <row r="14" spans="1:19">
      <c r="A14">
        <v>2015</v>
      </c>
      <c r="B14">
        <v>10</v>
      </c>
      <c r="D14">
        <v>10</v>
      </c>
      <c r="E14" s="4">
        <v>9.9796885578876093</v>
      </c>
      <c r="F14" s="4">
        <v>9.9796885578876093</v>
      </c>
      <c r="H14" t="str">
        <f t="shared" si="7"/>
        <v>Ortdata!DA25</v>
      </c>
      <c r="I14">
        <f t="shared" ca="1" si="0"/>
        <v>0</v>
      </c>
      <c r="J14" t="str">
        <f t="shared" si="1"/>
        <v>Ortdata!DA11</v>
      </c>
      <c r="K14">
        <f t="shared" ca="1" si="2"/>
        <v>273.42</v>
      </c>
      <c r="L14">
        <f t="shared" si="3"/>
        <v>10</v>
      </c>
      <c r="M14" s="117">
        <f t="shared" ca="1" si="4"/>
        <v>0</v>
      </c>
      <c r="N14" s="117"/>
      <c r="O14" s="117">
        <f t="shared" ca="1" si="8"/>
        <v>0</v>
      </c>
      <c r="P14" s="73">
        <v>0</v>
      </c>
      <c r="R14" s="12" t="str">
        <f t="shared" si="5"/>
        <v>201510</v>
      </c>
      <c r="S14" s="1">
        <f t="shared" ca="1" si="6"/>
        <v>0</v>
      </c>
    </row>
    <row r="15" spans="1:19">
      <c r="A15">
        <v>2015</v>
      </c>
      <c r="B15">
        <v>11</v>
      </c>
      <c r="D15">
        <v>10</v>
      </c>
      <c r="E15" s="4">
        <v>11.091645318568714</v>
      </c>
      <c r="F15" s="4">
        <v>11.091645318568714</v>
      </c>
      <c r="H15" t="str">
        <f t="shared" si="7"/>
        <v>Ortdata!DA26</v>
      </c>
      <c r="I15">
        <f t="shared" ca="1" si="0"/>
        <v>0</v>
      </c>
      <c r="J15" t="str">
        <f t="shared" si="1"/>
        <v>Ortdata!DA12</v>
      </c>
      <c r="K15">
        <f t="shared" ca="1" si="2"/>
        <v>381.22</v>
      </c>
      <c r="L15">
        <f t="shared" si="3"/>
        <v>11</v>
      </c>
      <c r="M15" s="117">
        <f t="shared" ca="1" si="4"/>
        <v>0</v>
      </c>
      <c r="N15" s="117"/>
      <c r="O15" s="117">
        <f t="shared" ca="1" si="8"/>
        <v>0</v>
      </c>
      <c r="P15" s="73">
        <v>0</v>
      </c>
      <c r="R15" s="12" t="str">
        <f t="shared" si="5"/>
        <v>201511</v>
      </c>
      <c r="S15" s="1">
        <f t="shared" ca="1" si="6"/>
        <v>0</v>
      </c>
    </row>
    <row r="16" spans="1:19">
      <c r="A16">
        <v>2015</v>
      </c>
      <c r="B16">
        <v>12</v>
      </c>
      <c r="D16">
        <v>10</v>
      </c>
      <c r="E16" s="4">
        <v>13.840511860174782</v>
      </c>
      <c r="F16" s="4">
        <v>13.840511860174782</v>
      </c>
      <c r="H16" t="str">
        <f t="shared" si="7"/>
        <v>Ortdata!DA27</v>
      </c>
      <c r="I16">
        <f t="shared" ca="1" si="0"/>
        <v>0</v>
      </c>
      <c r="J16" t="str">
        <f>"Ortdata!"&amp;ADDRESS(ROW(G17)-4,$G$1+2,4)</f>
        <v>Ortdata!DA13</v>
      </c>
      <c r="K16">
        <f t="shared" ca="1" si="2"/>
        <v>465.05</v>
      </c>
      <c r="L16">
        <f t="shared" si="3"/>
        <v>12</v>
      </c>
      <c r="M16" s="117">
        <f t="shared" ca="1" si="4"/>
        <v>0</v>
      </c>
      <c r="N16" s="117"/>
      <c r="O16" s="117">
        <f t="shared" ca="1" si="8"/>
        <v>0</v>
      </c>
      <c r="P16" s="73">
        <v>0</v>
      </c>
      <c r="R16" s="12" t="str">
        <f t="shared" si="5"/>
        <v>201512</v>
      </c>
      <c r="S16" s="1">
        <f t="shared" ca="1" si="6"/>
        <v>0</v>
      </c>
    </row>
    <row r="17" spans="1:19">
      <c r="A17">
        <v>2016</v>
      </c>
      <c r="B17">
        <v>1</v>
      </c>
      <c r="D17">
        <v>10</v>
      </c>
      <c r="E17" s="4">
        <v>8.3207760406856295</v>
      </c>
      <c r="F17" s="4">
        <v>8.3207760406856295</v>
      </c>
      <c r="H17" t="str">
        <f t="shared" si="7"/>
        <v>Ortdata!DA28</v>
      </c>
      <c r="I17">
        <f t="shared" ca="1" si="0"/>
        <v>0</v>
      </c>
      <c r="J17" t="str">
        <f>J5</f>
        <v>Ortdata!DA2</v>
      </c>
      <c r="K17">
        <f ca="1">K5</f>
        <v>494.56</v>
      </c>
      <c r="L17">
        <f t="shared" si="3"/>
        <v>1</v>
      </c>
      <c r="M17" s="117">
        <f t="shared" ca="1" si="4"/>
        <v>0</v>
      </c>
      <c r="N17" s="117"/>
      <c r="O17" s="117">
        <f t="shared" ca="1" si="8"/>
        <v>0</v>
      </c>
      <c r="P17" s="73">
        <v>0</v>
      </c>
      <c r="R17" s="12" t="str">
        <f t="shared" si="5"/>
        <v>201601</v>
      </c>
      <c r="S17" s="1">
        <f t="shared" ca="1" si="6"/>
        <v>0</v>
      </c>
    </row>
    <row r="18" spans="1:19">
      <c r="A18">
        <v>2016</v>
      </c>
      <c r="B18">
        <v>2</v>
      </c>
      <c r="D18">
        <v>10</v>
      </c>
      <c r="E18" s="4">
        <v>8.7737063919456801</v>
      </c>
      <c r="F18" s="4">
        <v>8.7737063919456801</v>
      </c>
      <c r="H18" t="str">
        <f t="shared" si="7"/>
        <v>Ortdata!DA29</v>
      </c>
      <c r="I18">
        <f t="shared" ca="1" si="0"/>
        <v>0</v>
      </c>
      <c r="J18" t="str">
        <f t="shared" ref="J18:J76" si="9">J6</f>
        <v>Ortdata!DA3</v>
      </c>
      <c r="K18">
        <f t="shared" ref="K18:K81" ca="1" si="10">K6</f>
        <v>468.98</v>
      </c>
      <c r="L18">
        <f t="shared" si="3"/>
        <v>2</v>
      </c>
      <c r="M18" s="117">
        <f t="shared" ca="1" si="4"/>
        <v>0</v>
      </c>
      <c r="N18" s="117"/>
      <c r="O18" s="117">
        <f t="shared" ca="1" si="8"/>
        <v>0</v>
      </c>
      <c r="P18" s="73">
        <v>0</v>
      </c>
      <c r="R18" s="12" t="str">
        <f t="shared" si="5"/>
        <v>201602</v>
      </c>
      <c r="S18" s="1">
        <f t="shared" ca="1" si="6"/>
        <v>0</v>
      </c>
    </row>
    <row r="19" spans="1:19">
      <c r="A19">
        <v>2016</v>
      </c>
      <c r="B19">
        <v>3</v>
      </c>
      <c r="D19">
        <v>10</v>
      </c>
      <c r="E19" s="4">
        <v>12.235471491228068</v>
      </c>
      <c r="F19" s="4">
        <v>12.235471491228068</v>
      </c>
      <c r="H19" t="str">
        <f t="shared" si="7"/>
        <v>Ortdata!DA30</v>
      </c>
      <c r="I19">
        <f t="shared" ca="1" si="0"/>
        <v>0</v>
      </c>
      <c r="J19" t="str">
        <f t="shared" si="9"/>
        <v>Ortdata!DA4</v>
      </c>
      <c r="K19">
        <f t="shared" ca="1" si="10"/>
        <v>449.4</v>
      </c>
      <c r="L19">
        <f t="shared" si="3"/>
        <v>3</v>
      </c>
      <c r="M19" s="117">
        <f t="shared" ca="1" si="4"/>
        <v>0</v>
      </c>
      <c r="N19" s="117"/>
      <c r="O19" s="117">
        <f t="shared" ca="1" si="8"/>
        <v>0</v>
      </c>
      <c r="P19" s="73">
        <v>0</v>
      </c>
      <c r="R19" s="12" t="str">
        <f t="shared" si="5"/>
        <v>201603</v>
      </c>
      <c r="S19" s="1">
        <f t="shared" ca="1" si="6"/>
        <v>0</v>
      </c>
    </row>
    <row r="20" spans="1:19">
      <c r="A20">
        <v>2016</v>
      </c>
      <c r="B20">
        <v>4</v>
      </c>
      <c r="D20">
        <v>10</v>
      </c>
      <c r="E20" s="4">
        <v>9.8653651969033991</v>
      </c>
      <c r="F20" s="4">
        <v>9.8653651969033991</v>
      </c>
      <c r="H20" t="str">
        <f t="shared" si="7"/>
        <v>Ortdata!DA31</v>
      </c>
      <c r="I20">
        <f t="shared" ca="1" si="0"/>
        <v>0</v>
      </c>
      <c r="J20" t="str">
        <f t="shared" si="9"/>
        <v>Ortdata!DA5</v>
      </c>
      <c r="K20">
        <f t="shared" ca="1" si="10"/>
        <v>314.58</v>
      </c>
      <c r="L20">
        <f t="shared" si="3"/>
        <v>4</v>
      </c>
      <c r="M20" s="117">
        <f t="shared" ca="1" si="4"/>
        <v>0</v>
      </c>
      <c r="N20" s="117"/>
      <c r="O20" s="117">
        <f t="shared" ca="1" si="8"/>
        <v>0</v>
      </c>
      <c r="P20" s="73">
        <v>0</v>
      </c>
      <c r="R20" s="12" t="str">
        <f t="shared" si="5"/>
        <v>201604</v>
      </c>
      <c r="S20" s="1">
        <f t="shared" ca="1" si="6"/>
        <v>0</v>
      </c>
    </row>
    <row r="21" spans="1:19">
      <c r="A21">
        <v>2016</v>
      </c>
      <c r="B21">
        <v>5</v>
      </c>
      <c r="D21">
        <v>10</v>
      </c>
      <c r="E21" s="4">
        <v>12.954786294595548</v>
      </c>
      <c r="F21" s="4">
        <v>12.954786294595548</v>
      </c>
      <c r="H21" t="str">
        <f t="shared" si="7"/>
        <v>Ortdata!DA32</v>
      </c>
      <c r="I21">
        <f t="shared" ca="1" si="0"/>
        <v>0</v>
      </c>
      <c r="J21" t="str">
        <f t="shared" si="9"/>
        <v>Ortdata!DA6</v>
      </c>
      <c r="K21">
        <f t="shared" ca="1" si="10"/>
        <v>187.57</v>
      </c>
      <c r="L21">
        <f t="shared" si="3"/>
        <v>5</v>
      </c>
      <c r="M21" s="117">
        <f t="shared" ca="1" si="4"/>
        <v>0</v>
      </c>
      <c r="N21" s="117"/>
      <c r="O21" s="117">
        <f t="shared" ca="1" si="8"/>
        <v>0</v>
      </c>
      <c r="P21" s="73">
        <v>0</v>
      </c>
      <c r="R21" s="12" t="str">
        <f t="shared" si="5"/>
        <v>201605</v>
      </c>
      <c r="S21" s="1">
        <f t="shared" ca="1" si="6"/>
        <v>0</v>
      </c>
    </row>
    <row r="22" spans="1:19">
      <c r="A22">
        <v>2016</v>
      </c>
      <c r="B22">
        <v>6</v>
      </c>
      <c r="D22">
        <v>10</v>
      </c>
      <c r="E22" s="4">
        <v>15.372492836676216</v>
      </c>
      <c r="F22" s="4">
        <v>10</v>
      </c>
      <c r="H22" t="str">
        <f t="shared" si="7"/>
        <v>Ortdata!DA33</v>
      </c>
      <c r="I22">
        <f t="shared" ca="1" si="0"/>
        <v>0</v>
      </c>
      <c r="J22" t="str">
        <f t="shared" si="9"/>
        <v>Ortdata!DA7</v>
      </c>
      <c r="K22">
        <f ca="1">K10</f>
        <v>73.38</v>
      </c>
      <c r="L22">
        <f t="shared" si="3"/>
        <v>6</v>
      </c>
      <c r="M22" s="117">
        <f t="shared" ca="1" si="4"/>
        <v>0</v>
      </c>
      <c r="N22" s="117"/>
      <c r="O22" s="117">
        <f t="shared" ca="1" si="8"/>
        <v>0</v>
      </c>
      <c r="P22" s="73">
        <v>0</v>
      </c>
      <c r="R22" s="12" t="str">
        <f t="shared" si="5"/>
        <v>201606</v>
      </c>
      <c r="S22" s="1">
        <f t="shared" ca="1" si="6"/>
        <v>0</v>
      </c>
    </row>
    <row r="23" spans="1:19">
      <c r="A23">
        <v>2016</v>
      </c>
      <c r="B23">
        <v>7</v>
      </c>
      <c r="D23">
        <v>10</v>
      </c>
      <c r="E23" s="4">
        <v>19.745762711864447</v>
      </c>
      <c r="F23" s="4">
        <v>10</v>
      </c>
      <c r="H23" t="str">
        <f t="shared" si="7"/>
        <v>Ortdata!DA34</v>
      </c>
      <c r="I23">
        <f t="shared" ca="1" si="0"/>
        <v>0</v>
      </c>
      <c r="J23" t="str">
        <f t="shared" si="9"/>
        <v>Ortdata!DA8</v>
      </c>
      <c r="K23">
        <f t="shared" ca="1" si="10"/>
        <v>33.799999999999997</v>
      </c>
      <c r="L23">
        <f t="shared" si="3"/>
        <v>7</v>
      </c>
      <c r="M23" s="117">
        <f t="shared" ca="1" si="4"/>
        <v>0</v>
      </c>
      <c r="N23" s="117"/>
      <c r="O23" s="117">
        <f t="shared" ca="1" si="8"/>
        <v>0</v>
      </c>
      <c r="P23" s="73">
        <v>0</v>
      </c>
      <c r="R23" s="12" t="str">
        <f t="shared" si="5"/>
        <v>201607</v>
      </c>
      <c r="S23" s="1">
        <f t="shared" ca="1" si="6"/>
        <v>0</v>
      </c>
    </row>
    <row r="24" spans="1:19">
      <c r="A24">
        <v>2016</v>
      </c>
      <c r="B24">
        <v>8</v>
      </c>
      <c r="D24">
        <v>10</v>
      </c>
      <c r="E24" s="4">
        <v>6.5301563663439977</v>
      </c>
      <c r="F24" s="4">
        <v>10</v>
      </c>
      <c r="H24" t="str">
        <f t="shared" si="7"/>
        <v>Ortdata!DA35</v>
      </c>
      <c r="I24">
        <f t="shared" ca="1" si="0"/>
        <v>0</v>
      </c>
      <c r="J24" t="str">
        <f t="shared" si="9"/>
        <v>Ortdata!DA9</v>
      </c>
      <c r="K24">
        <f t="shared" ca="1" si="10"/>
        <v>25.84</v>
      </c>
      <c r="L24">
        <f t="shared" si="3"/>
        <v>8</v>
      </c>
      <c r="M24" s="117">
        <f t="shared" ca="1" si="4"/>
        <v>0</v>
      </c>
      <c r="N24" s="117"/>
      <c r="O24" s="117">
        <f t="shared" ca="1" si="8"/>
        <v>0</v>
      </c>
      <c r="P24" s="73">
        <v>0</v>
      </c>
      <c r="R24" s="12" t="str">
        <f t="shared" si="5"/>
        <v>201608</v>
      </c>
      <c r="S24" s="1">
        <f t="shared" ca="1" si="6"/>
        <v>0</v>
      </c>
    </row>
    <row r="25" spans="1:19">
      <c r="A25">
        <v>2016</v>
      </c>
      <c r="B25">
        <v>9</v>
      </c>
      <c r="D25">
        <v>10</v>
      </c>
      <c r="E25" s="4">
        <v>18.216560509554139</v>
      </c>
      <c r="F25" s="4">
        <v>18.216560509554139</v>
      </c>
      <c r="H25" t="str">
        <f t="shared" si="7"/>
        <v>Ortdata!DA36</v>
      </c>
      <c r="I25">
        <f t="shared" ca="1" si="0"/>
        <v>0</v>
      </c>
      <c r="J25" t="str">
        <f t="shared" si="9"/>
        <v>Ortdata!DA10</v>
      </c>
      <c r="K25">
        <f t="shared" ca="1" si="10"/>
        <v>119.73</v>
      </c>
      <c r="L25">
        <f t="shared" si="3"/>
        <v>9</v>
      </c>
      <c r="M25" s="117">
        <f t="shared" ca="1" si="4"/>
        <v>0</v>
      </c>
      <c r="N25" s="117"/>
      <c r="O25" s="117">
        <f t="shared" ca="1" si="8"/>
        <v>0</v>
      </c>
      <c r="P25" s="73">
        <v>0</v>
      </c>
      <c r="R25" s="12" t="str">
        <f t="shared" si="5"/>
        <v>201609</v>
      </c>
      <c r="S25" s="1">
        <f t="shared" ca="1" si="6"/>
        <v>0</v>
      </c>
    </row>
    <row r="26" spans="1:19">
      <c r="A26">
        <v>2016</v>
      </c>
      <c r="B26">
        <v>10</v>
      </c>
      <c r="D26">
        <v>10</v>
      </c>
      <c r="E26" s="4">
        <v>9.4346063580115214</v>
      </c>
      <c r="F26" s="4">
        <v>9.4346063580115214</v>
      </c>
      <c r="H26" t="str">
        <f t="shared" si="7"/>
        <v>Ortdata!DA37</v>
      </c>
      <c r="I26">
        <f t="shared" ca="1" si="0"/>
        <v>0</v>
      </c>
      <c r="J26" t="str">
        <f t="shared" si="9"/>
        <v>Ortdata!DA11</v>
      </c>
      <c r="K26">
        <f t="shared" ca="1" si="10"/>
        <v>273.42</v>
      </c>
      <c r="L26">
        <f t="shared" si="3"/>
        <v>10</v>
      </c>
      <c r="M26" s="117">
        <f t="shared" ca="1" si="4"/>
        <v>0</v>
      </c>
      <c r="N26" s="117"/>
      <c r="O26" s="117">
        <f t="shared" ca="1" si="8"/>
        <v>0</v>
      </c>
      <c r="P26" s="73">
        <v>0</v>
      </c>
      <c r="R26" s="12" t="str">
        <f t="shared" si="5"/>
        <v>201610</v>
      </c>
      <c r="S26" s="1">
        <f t="shared" ca="1" si="6"/>
        <v>0</v>
      </c>
    </row>
    <row r="27" spans="1:19">
      <c r="A27">
        <v>2016</v>
      </c>
      <c r="B27">
        <v>11</v>
      </c>
      <c r="D27">
        <v>10</v>
      </c>
      <c r="E27" s="4">
        <v>9.0971939812932092</v>
      </c>
      <c r="F27" s="4">
        <v>9.0971939812932092</v>
      </c>
      <c r="H27" t="str">
        <f t="shared" si="7"/>
        <v>Ortdata!DA38</v>
      </c>
      <c r="I27">
        <f t="shared" ca="1" si="0"/>
        <v>0</v>
      </c>
      <c r="J27" t="str">
        <f t="shared" si="9"/>
        <v>Ortdata!DA12</v>
      </c>
      <c r="K27">
        <f t="shared" ca="1" si="10"/>
        <v>381.22</v>
      </c>
      <c r="L27">
        <f t="shared" si="3"/>
        <v>11</v>
      </c>
      <c r="M27" s="117">
        <f t="shared" ca="1" si="4"/>
        <v>0</v>
      </c>
      <c r="N27" s="117"/>
      <c r="O27" s="117">
        <f t="shared" ca="1" si="8"/>
        <v>0</v>
      </c>
      <c r="P27" s="73">
        <v>0</v>
      </c>
      <c r="R27" s="12" t="str">
        <f t="shared" si="5"/>
        <v>201611</v>
      </c>
      <c r="S27" s="1">
        <f t="shared" ca="1" si="6"/>
        <v>0</v>
      </c>
    </row>
    <row r="28" spans="1:19">
      <c r="A28">
        <v>2016</v>
      </c>
      <c r="B28">
        <v>12</v>
      </c>
      <c r="D28">
        <v>10</v>
      </c>
      <c r="E28" s="4">
        <v>11.925507597149387</v>
      </c>
      <c r="F28" s="4">
        <v>11.925507597149387</v>
      </c>
      <c r="H28" t="str">
        <f t="shared" si="7"/>
        <v>Ortdata!DA39</v>
      </c>
      <c r="I28">
        <f t="shared" ca="1" si="0"/>
        <v>0</v>
      </c>
      <c r="J28" t="str">
        <f t="shared" si="9"/>
        <v>Ortdata!DA13</v>
      </c>
      <c r="K28">
        <f t="shared" ca="1" si="10"/>
        <v>465.05</v>
      </c>
      <c r="L28">
        <f t="shared" si="3"/>
        <v>12</v>
      </c>
      <c r="M28" s="117">
        <f t="shared" ca="1" si="4"/>
        <v>0</v>
      </c>
      <c r="N28" s="117"/>
      <c r="O28" s="117">
        <f t="shared" ca="1" si="8"/>
        <v>0</v>
      </c>
      <c r="P28" s="73">
        <v>0</v>
      </c>
      <c r="R28" s="12" t="str">
        <f t="shared" si="5"/>
        <v>201612</v>
      </c>
      <c r="S28" s="1">
        <f t="shared" ca="1" si="6"/>
        <v>0</v>
      </c>
    </row>
    <row r="29" spans="1:19">
      <c r="A29">
        <v>2017</v>
      </c>
      <c r="B29">
        <v>1</v>
      </c>
      <c r="D29">
        <v>10</v>
      </c>
      <c r="E29" s="4">
        <v>10.063215445070902</v>
      </c>
      <c r="F29" s="4">
        <v>10.063215445070902</v>
      </c>
      <c r="H29" t="str">
        <f t="shared" si="7"/>
        <v>Ortdata!DA40</v>
      </c>
      <c r="I29">
        <f t="shared" ca="1" si="0"/>
        <v>0</v>
      </c>
      <c r="J29" t="str">
        <f>J17</f>
        <v>Ortdata!DA2</v>
      </c>
      <c r="K29">
        <f ca="1">K17</f>
        <v>494.56</v>
      </c>
      <c r="L29">
        <f t="shared" si="3"/>
        <v>1</v>
      </c>
      <c r="M29" s="117">
        <f t="shared" ca="1" si="4"/>
        <v>0</v>
      </c>
      <c r="N29" s="117"/>
      <c r="O29" s="117">
        <f t="shared" ca="1" si="8"/>
        <v>0</v>
      </c>
      <c r="P29" s="73">
        <v>0</v>
      </c>
      <c r="R29" s="12" t="str">
        <f t="shared" si="5"/>
        <v>201701</v>
      </c>
      <c r="S29" s="1">
        <f t="shared" ca="1" si="6"/>
        <v>0</v>
      </c>
    </row>
    <row r="30" spans="1:19">
      <c r="A30">
        <v>2017</v>
      </c>
      <c r="B30">
        <v>2</v>
      </c>
      <c r="D30">
        <v>10</v>
      </c>
      <c r="E30" s="4">
        <v>9.0121452621452605</v>
      </c>
      <c r="F30" s="4">
        <v>9.0121452621452605</v>
      </c>
      <c r="H30" t="str">
        <f t="shared" si="7"/>
        <v>Ortdata!DA41</v>
      </c>
      <c r="I30">
        <f t="shared" ca="1" si="0"/>
        <v>0</v>
      </c>
      <c r="J30" t="str">
        <f t="shared" si="9"/>
        <v>Ortdata!DA3</v>
      </c>
      <c r="K30">
        <f t="shared" ca="1" si="10"/>
        <v>468.98</v>
      </c>
      <c r="L30">
        <f t="shared" si="3"/>
        <v>2</v>
      </c>
      <c r="M30" s="117">
        <f t="shared" ca="1" si="4"/>
        <v>0</v>
      </c>
      <c r="N30" s="117"/>
      <c r="O30" s="117">
        <f t="shared" ca="1" si="8"/>
        <v>0</v>
      </c>
      <c r="P30" s="73">
        <v>0</v>
      </c>
      <c r="R30" s="12" t="str">
        <f t="shared" si="5"/>
        <v>201702</v>
      </c>
      <c r="S30" s="1">
        <f t="shared" ca="1" si="6"/>
        <v>0</v>
      </c>
    </row>
    <row r="31" spans="1:19">
      <c r="A31">
        <v>2017</v>
      </c>
      <c r="B31">
        <v>3</v>
      </c>
      <c r="D31">
        <v>10</v>
      </c>
      <c r="E31" s="4">
        <v>12.753768126294734</v>
      </c>
      <c r="F31" s="4">
        <v>12.753768126294734</v>
      </c>
      <c r="H31" t="str">
        <f t="shared" si="7"/>
        <v>Ortdata!DA42</v>
      </c>
      <c r="I31">
        <f t="shared" ca="1" si="0"/>
        <v>0</v>
      </c>
      <c r="J31" t="str">
        <f t="shared" si="9"/>
        <v>Ortdata!DA4</v>
      </c>
      <c r="K31">
        <f t="shared" ca="1" si="10"/>
        <v>449.4</v>
      </c>
      <c r="L31">
        <f t="shared" si="3"/>
        <v>3</v>
      </c>
      <c r="M31" s="117">
        <f t="shared" ca="1" si="4"/>
        <v>0</v>
      </c>
      <c r="N31" s="117"/>
      <c r="O31" s="117">
        <f t="shared" ca="1" si="8"/>
        <v>0</v>
      </c>
      <c r="P31" s="73">
        <v>0</v>
      </c>
      <c r="R31" s="12" t="str">
        <f t="shared" si="5"/>
        <v>201703</v>
      </c>
      <c r="S31" s="1">
        <f t="shared" ca="1" si="6"/>
        <v>0</v>
      </c>
    </row>
    <row r="32" spans="1:19">
      <c r="A32">
        <v>2017</v>
      </c>
      <c r="B32">
        <v>4</v>
      </c>
      <c r="D32">
        <v>10</v>
      </c>
      <c r="E32" s="4">
        <v>9.2679841897233199</v>
      </c>
      <c r="F32" s="4">
        <v>9.2679841897233199</v>
      </c>
      <c r="H32" t="str">
        <f t="shared" si="7"/>
        <v>Ortdata!DA43</v>
      </c>
      <c r="I32">
        <f t="shared" ca="1" si="0"/>
        <v>0</v>
      </c>
      <c r="J32" t="str">
        <f t="shared" si="9"/>
        <v>Ortdata!DA5</v>
      </c>
      <c r="K32">
        <f t="shared" ca="1" si="10"/>
        <v>314.58</v>
      </c>
      <c r="L32">
        <f t="shared" si="3"/>
        <v>4</v>
      </c>
      <c r="M32" s="117">
        <f t="shared" ca="1" si="4"/>
        <v>0</v>
      </c>
      <c r="N32" s="117"/>
      <c r="O32" s="117">
        <f t="shared" ca="1" si="8"/>
        <v>0</v>
      </c>
      <c r="P32" s="73">
        <v>0</v>
      </c>
      <c r="R32" s="12" t="str">
        <f t="shared" si="5"/>
        <v>201704</v>
      </c>
      <c r="S32" s="1">
        <f t="shared" ca="1" si="6"/>
        <v>0</v>
      </c>
    </row>
    <row r="33" spans="1:19">
      <c r="A33">
        <v>2017</v>
      </c>
      <c r="B33">
        <v>5</v>
      </c>
      <c r="D33">
        <v>10</v>
      </c>
      <c r="E33" s="4">
        <v>10.297627404183633</v>
      </c>
      <c r="F33" s="4">
        <v>10.297627404183633</v>
      </c>
      <c r="H33" t="str">
        <f t="shared" si="7"/>
        <v>Ortdata!DA44</v>
      </c>
      <c r="I33">
        <f t="shared" ca="1" si="0"/>
        <v>0</v>
      </c>
      <c r="J33" t="str">
        <f t="shared" si="9"/>
        <v>Ortdata!DA6</v>
      </c>
      <c r="K33">
        <f t="shared" ca="1" si="10"/>
        <v>187.57</v>
      </c>
      <c r="L33">
        <f t="shared" si="3"/>
        <v>5</v>
      </c>
      <c r="M33" s="117">
        <f t="shared" ca="1" si="4"/>
        <v>0</v>
      </c>
      <c r="N33" s="117"/>
      <c r="O33" s="117">
        <f t="shared" ca="1" si="8"/>
        <v>0</v>
      </c>
      <c r="P33" s="73">
        <v>0</v>
      </c>
      <c r="R33" s="12" t="str">
        <f t="shared" si="5"/>
        <v>201705</v>
      </c>
      <c r="S33" s="1">
        <f t="shared" ca="1" si="6"/>
        <v>0</v>
      </c>
    </row>
    <row r="34" spans="1:19">
      <c r="A34">
        <v>2017</v>
      </c>
      <c r="B34">
        <v>6</v>
      </c>
      <c r="D34">
        <v>10</v>
      </c>
      <c r="E34" s="4">
        <v>8.80590890439065</v>
      </c>
      <c r="F34" s="4">
        <v>10</v>
      </c>
      <c r="H34" t="str">
        <f t="shared" si="7"/>
        <v>Ortdata!DA45</v>
      </c>
      <c r="I34">
        <f t="shared" ca="1" si="0"/>
        <v>0</v>
      </c>
      <c r="J34" t="str">
        <f t="shared" si="9"/>
        <v>Ortdata!DA7</v>
      </c>
      <c r="K34">
        <f t="shared" ca="1" si="10"/>
        <v>73.38</v>
      </c>
      <c r="L34">
        <f t="shared" si="3"/>
        <v>6</v>
      </c>
      <c r="M34" s="117">
        <f t="shared" ca="1" si="4"/>
        <v>0</v>
      </c>
      <c r="N34" s="117"/>
      <c r="O34" s="117">
        <f t="shared" ca="1" si="8"/>
        <v>0</v>
      </c>
      <c r="P34" s="73">
        <v>0</v>
      </c>
      <c r="R34" s="12" t="str">
        <f t="shared" si="5"/>
        <v>201706</v>
      </c>
      <c r="S34" s="1">
        <f t="shared" ca="1" si="6"/>
        <v>0</v>
      </c>
    </row>
    <row r="35" spans="1:19">
      <c r="A35">
        <v>2017</v>
      </c>
      <c r="B35">
        <v>7</v>
      </c>
      <c r="D35">
        <v>10</v>
      </c>
      <c r="E35" s="4">
        <v>-23.897435897435855</v>
      </c>
      <c r="F35" s="4">
        <v>10</v>
      </c>
      <c r="H35" t="str">
        <f t="shared" si="7"/>
        <v>Ortdata!DA46</v>
      </c>
      <c r="I35">
        <f t="shared" ca="1" si="0"/>
        <v>0</v>
      </c>
      <c r="J35" t="str">
        <f t="shared" si="9"/>
        <v>Ortdata!DA8</v>
      </c>
      <c r="K35">
        <f t="shared" ca="1" si="10"/>
        <v>33.799999999999997</v>
      </c>
      <c r="L35">
        <f t="shared" si="3"/>
        <v>7</v>
      </c>
      <c r="M35" s="117">
        <f t="shared" ca="1" si="4"/>
        <v>0</v>
      </c>
      <c r="N35" s="117"/>
      <c r="O35" s="117">
        <f t="shared" ca="1" si="8"/>
        <v>0</v>
      </c>
      <c r="P35" s="73">
        <v>0</v>
      </c>
      <c r="R35" s="12" t="str">
        <f t="shared" si="5"/>
        <v>201707</v>
      </c>
      <c r="S35" s="1">
        <f t="shared" ca="1" si="6"/>
        <v>0</v>
      </c>
    </row>
    <row r="36" spans="1:19">
      <c r="A36">
        <v>2017</v>
      </c>
      <c r="B36">
        <v>8</v>
      </c>
      <c r="D36">
        <v>10</v>
      </c>
      <c r="E36" s="4">
        <v>7.5734024179619972</v>
      </c>
      <c r="F36" s="4">
        <v>10</v>
      </c>
      <c r="H36" t="str">
        <f t="shared" si="7"/>
        <v>Ortdata!DA47</v>
      </c>
      <c r="I36">
        <f t="shared" ca="1" si="0"/>
        <v>0</v>
      </c>
      <c r="J36" t="str">
        <f t="shared" si="9"/>
        <v>Ortdata!DA9</v>
      </c>
      <c r="K36">
        <f t="shared" ca="1" si="10"/>
        <v>25.84</v>
      </c>
      <c r="L36">
        <f t="shared" si="3"/>
        <v>8</v>
      </c>
      <c r="M36" s="117">
        <f t="shared" ca="1" si="4"/>
        <v>0</v>
      </c>
      <c r="N36" s="117"/>
      <c r="O36" s="117">
        <f t="shared" ca="1" si="8"/>
        <v>0</v>
      </c>
      <c r="P36" s="73">
        <v>0</v>
      </c>
      <c r="R36" s="12" t="str">
        <f t="shared" si="5"/>
        <v>201708</v>
      </c>
      <c r="S36" s="1">
        <f t="shared" ca="1" si="6"/>
        <v>0</v>
      </c>
    </row>
    <row r="37" spans="1:19">
      <c r="A37">
        <v>2017</v>
      </c>
      <c r="B37">
        <v>9</v>
      </c>
      <c r="D37">
        <v>10</v>
      </c>
      <c r="E37" s="4">
        <v>12.808219178082194</v>
      </c>
      <c r="F37" s="4">
        <v>12.808219178082194</v>
      </c>
      <c r="H37" t="str">
        <f t="shared" si="7"/>
        <v>Ortdata!DA48</v>
      </c>
      <c r="I37">
        <f t="shared" ca="1" si="0"/>
        <v>0</v>
      </c>
      <c r="J37" t="str">
        <f t="shared" si="9"/>
        <v>Ortdata!DA10</v>
      </c>
      <c r="K37">
        <f t="shared" ca="1" si="10"/>
        <v>119.73</v>
      </c>
      <c r="L37">
        <f t="shared" si="3"/>
        <v>9</v>
      </c>
      <c r="M37" s="117">
        <f t="shared" ca="1" si="4"/>
        <v>0</v>
      </c>
      <c r="N37" s="117"/>
      <c r="O37" s="117">
        <f t="shared" ca="1" si="8"/>
        <v>0</v>
      </c>
      <c r="P37" s="73">
        <v>0</v>
      </c>
      <c r="R37" s="12" t="str">
        <f t="shared" si="5"/>
        <v>201709</v>
      </c>
      <c r="S37" s="1">
        <f t="shared" ca="1" si="6"/>
        <v>0</v>
      </c>
    </row>
    <row r="38" spans="1:19">
      <c r="A38">
        <v>2017</v>
      </c>
      <c r="B38">
        <v>10</v>
      </c>
      <c r="D38">
        <v>10</v>
      </c>
      <c r="E38" s="4">
        <v>10.381500176077003</v>
      </c>
      <c r="F38" s="4">
        <v>10.381500176077003</v>
      </c>
      <c r="H38" t="str">
        <f t="shared" si="7"/>
        <v>Ortdata!DA49</v>
      </c>
      <c r="I38">
        <f t="shared" ca="1" si="0"/>
        <v>0</v>
      </c>
      <c r="J38" t="str">
        <f t="shared" si="9"/>
        <v>Ortdata!DA11</v>
      </c>
      <c r="K38">
        <f t="shared" ca="1" si="10"/>
        <v>273.42</v>
      </c>
      <c r="L38">
        <f t="shared" si="3"/>
        <v>10</v>
      </c>
      <c r="M38" s="117">
        <f t="shared" ca="1" si="4"/>
        <v>0</v>
      </c>
      <c r="N38" s="117"/>
      <c r="O38" s="117">
        <f t="shared" ca="1" si="8"/>
        <v>0</v>
      </c>
      <c r="P38" s="73">
        <v>0</v>
      </c>
      <c r="R38" s="12" t="str">
        <f t="shared" si="5"/>
        <v>201710</v>
      </c>
      <c r="S38" s="1">
        <f t="shared" ca="1" si="6"/>
        <v>0</v>
      </c>
    </row>
    <row r="39" spans="1:19">
      <c r="A39">
        <v>2017</v>
      </c>
      <c r="B39">
        <v>11</v>
      </c>
      <c r="D39">
        <v>10</v>
      </c>
      <c r="E39" s="4">
        <v>10.108450067781291</v>
      </c>
      <c r="F39" s="4">
        <v>10.108450067781291</v>
      </c>
      <c r="H39" t="str">
        <f t="shared" si="7"/>
        <v>Ortdata!DA50</v>
      </c>
      <c r="I39">
        <f t="shared" ca="1" si="0"/>
        <v>0</v>
      </c>
      <c r="J39" t="str">
        <f t="shared" si="9"/>
        <v>Ortdata!DA12</v>
      </c>
      <c r="K39">
        <f t="shared" ca="1" si="10"/>
        <v>381.22</v>
      </c>
      <c r="L39">
        <f t="shared" si="3"/>
        <v>11</v>
      </c>
      <c r="M39" s="117">
        <f t="shared" ca="1" si="4"/>
        <v>0</v>
      </c>
      <c r="N39" s="117"/>
      <c r="O39" s="117">
        <f t="shared" ca="1" si="8"/>
        <v>0</v>
      </c>
      <c r="P39" s="73">
        <v>0</v>
      </c>
      <c r="R39" s="12" t="str">
        <f t="shared" si="5"/>
        <v>201711</v>
      </c>
      <c r="S39" s="1">
        <f t="shared" ca="1" si="6"/>
        <v>0</v>
      </c>
    </row>
    <row r="40" spans="1:19">
      <c r="A40">
        <v>2017</v>
      </c>
      <c r="B40">
        <v>12</v>
      </c>
      <c r="D40">
        <v>10</v>
      </c>
      <c r="E40" s="4">
        <v>11.629187700780175</v>
      </c>
      <c r="F40" s="4">
        <v>11.629187700780175</v>
      </c>
      <c r="H40" t="str">
        <f t="shared" si="7"/>
        <v>Ortdata!DA51</v>
      </c>
      <c r="I40">
        <f t="shared" ca="1" si="0"/>
        <v>0</v>
      </c>
      <c r="J40" t="str">
        <f t="shared" si="9"/>
        <v>Ortdata!DA13</v>
      </c>
      <c r="K40">
        <f t="shared" ca="1" si="10"/>
        <v>465.05</v>
      </c>
      <c r="L40">
        <f t="shared" si="3"/>
        <v>12</v>
      </c>
      <c r="M40" s="117">
        <f t="shared" ca="1" si="4"/>
        <v>0</v>
      </c>
      <c r="N40" s="117"/>
      <c r="O40" s="117">
        <f t="shared" ca="1" si="8"/>
        <v>0</v>
      </c>
      <c r="P40" s="73">
        <v>0</v>
      </c>
      <c r="R40" s="12" t="str">
        <f t="shared" si="5"/>
        <v>201712</v>
      </c>
      <c r="S40" s="1">
        <f t="shared" ca="1" si="6"/>
        <v>0</v>
      </c>
    </row>
    <row r="41" spans="1:19">
      <c r="A41">
        <v>2018</v>
      </c>
      <c r="B41">
        <v>1</v>
      </c>
      <c r="D41">
        <v>10</v>
      </c>
      <c r="E41" s="4">
        <v>10.567549787692126</v>
      </c>
      <c r="F41" s="4">
        <v>10.567549787692126</v>
      </c>
      <c r="H41" t="str">
        <f t="shared" si="7"/>
        <v>Ortdata!DA52</v>
      </c>
      <c r="I41">
        <f t="shared" ca="1" si="0"/>
        <v>472.75</v>
      </c>
      <c r="J41" t="str">
        <f>J29</f>
        <v>Ortdata!DA2</v>
      </c>
      <c r="K41">
        <f t="shared" ca="1" si="10"/>
        <v>494.56</v>
      </c>
      <c r="L41">
        <f t="shared" si="3"/>
        <v>1</v>
      </c>
      <c r="M41" s="117">
        <f t="shared" ca="1" si="4"/>
        <v>1.0461343204653621</v>
      </c>
      <c r="N41" s="117"/>
      <c r="O41" s="117">
        <f t="shared" ca="1" si="8"/>
        <v>1.0461343204653621</v>
      </c>
      <c r="P41" s="73">
        <v>0</v>
      </c>
      <c r="R41" s="12" t="str">
        <f t="shared" si="5"/>
        <v>201801</v>
      </c>
      <c r="S41" s="1">
        <f t="shared" ca="1" si="6"/>
        <v>1.0461343204653621</v>
      </c>
    </row>
    <row r="42" spans="1:19">
      <c r="A42">
        <v>2018</v>
      </c>
      <c r="B42">
        <v>2</v>
      </c>
      <c r="D42">
        <v>10</v>
      </c>
      <c r="E42" s="4">
        <v>7.3801083210241272</v>
      </c>
      <c r="F42" s="4">
        <v>7.3801083210241272</v>
      </c>
      <c r="H42" t="str">
        <f t="shared" si="7"/>
        <v>Ortdata!DA53</v>
      </c>
      <c r="I42">
        <f t="shared" ca="1" si="0"/>
        <v>533.73</v>
      </c>
      <c r="J42" t="str">
        <f t="shared" si="9"/>
        <v>Ortdata!DA3</v>
      </c>
      <c r="K42">
        <f t="shared" ca="1" si="10"/>
        <v>468.98</v>
      </c>
      <c r="L42">
        <f t="shared" si="3"/>
        <v>2</v>
      </c>
      <c r="M42" s="117">
        <f t="shared" ca="1" si="4"/>
        <v>0.87868397879077431</v>
      </c>
      <c r="N42" s="117"/>
      <c r="O42" s="117">
        <f t="shared" ca="1" si="8"/>
        <v>0.87868397879077431</v>
      </c>
      <c r="P42" s="73">
        <v>0</v>
      </c>
      <c r="R42" s="12" t="str">
        <f t="shared" si="5"/>
        <v>201802</v>
      </c>
      <c r="S42" s="1">
        <f t="shared" ca="1" si="6"/>
        <v>0.87868397879077431</v>
      </c>
    </row>
    <row r="43" spans="1:19">
      <c r="A43">
        <v>2018</v>
      </c>
      <c r="B43">
        <v>3</v>
      </c>
      <c r="D43">
        <v>10</v>
      </c>
      <c r="E43" s="4">
        <v>9.5875845773815911</v>
      </c>
      <c r="F43" s="4">
        <v>9.5875845773815911</v>
      </c>
      <c r="H43" t="str">
        <f t="shared" si="7"/>
        <v>Ortdata!DA54</v>
      </c>
      <c r="I43">
        <f t="shared" ca="1" si="0"/>
        <v>540.98</v>
      </c>
      <c r="J43" t="str">
        <f t="shared" si="9"/>
        <v>Ortdata!DA4</v>
      </c>
      <c r="K43">
        <f t="shared" ca="1" si="10"/>
        <v>449.4</v>
      </c>
      <c r="L43">
        <f t="shared" si="3"/>
        <v>3</v>
      </c>
      <c r="M43" s="117">
        <f t="shared" ca="1" si="4"/>
        <v>0.83071462900661752</v>
      </c>
      <c r="N43" s="117"/>
      <c r="O43" s="117">
        <f t="shared" ca="1" si="8"/>
        <v>0.83071462900661752</v>
      </c>
      <c r="P43" s="73">
        <v>0</v>
      </c>
      <c r="R43" s="12" t="str">
        <f t="shared" si="5"/>
        <v>201803</v>
      </c>
      <c r="S43" s="1">
        <f t="shared" ca="1" si="6"/>
        <v>0.83071462900661752</v>
      </c>
    </row>
    <row r="44" spans="1:19">
      <c r="A44">
        <v>2018</v>
      </c>
      <c r="B44">
        <v>4</v>
      </c>
      <c r="D44">
        <v>10</v>
      </c>
      <c r="E44" s="4">
        <v>10.701962574167048</v>
      </c>
      <c r="F44" s="4">
        <v>10.701962574167048</v>
      </c>
      <c r="H44" t="str">
        <f t="shared" si="7"/>
        <v>Ortdata!DA55</v>
      </c>
      <c r="I44">
        <f t="shared" ca="1" si="0"/>
        <v>276.29000000000002</v>
      </c>
      <c r="J44" t="str">
        <f t="shared" si="9"/>
        <v>Ortdata!DA5</v>
      </c>
      <c r="K44">
        <f t="shared" ca="1" si="10"/>
        <v>314.58</v>
      </c>
      <c r="L44">
        <f t="shared" si="3"/>
        <v>4</v>
      </c>
      <c r="M44" s="117">
        <f t="shared" ca="1" si="4"/>
        <v>1.1385862680516847</v>
      </c>
      <c r="N44" s="117"/>
      <c r="O44" s="117">
        <f t="shared" ca="1" si="8"/>
        <v>1.1385862680516847</v>
      </c>
      <c r="P44" s="73">
        <v>0</v>
      </c>
      <c r="R44" s="12" t="str">
        <f t="shared" si="5"/>
        <v>201804</v>
      </c>
      <c r="S44" s="1">
        <f t="shared" ca="1" si="6"/>
        <v>1.1385862680516847</v>
      </c>
    </row>
    <row r="45" spans="1:19">
      <c r="A45">
        <v>2018</v>
      </c>
      <c r="B45">
        <v>5</v>
      </c>
      <c r="D45">
        <v>10</v>
      </c>
      <c r="E45" s="4">
        <v>19.991823385118561</v>
      </c>
      <c r="F45" s="4">
        <v>19.991823385118561</v>
      </c>
      <c r="H45" t="str">
        <f t="shared" si="7"/>
        <v>Ortdata!DA56</v>
      </c>
      <c r="I45">
        <f t="shared" ca="1" si="0"/>
        <v>88.13</v>
      </c>
      <c r="J45" t="str">
        <f t="shared" si="9"/>
        <v>Ortdata!DA6</v>
      </c>
      <c r="K45">
        <f t="shared" ca="1" si="10"/>
        <v>187.57</v>
      </c>
      <c r="L45">
        <f t="shared" si="3"/>
        <v>5</v>
      </c>
      <c r="M45" s="117">
        <f t="shared" ca="1" si="4"/>
        <v>2.1283331442187676</v>
      </c>
      <c r="N45" s="117"/>
      <c r="O45" s="117">
        <f t="shared" ca="1" si="8"/>
        <v>2.1283331442187676</v>
      </c>
      <c r="P45" s="73">
        <v>0</v>
      </c>
      <c r="R45" s="12" t="str">
        <f t="shared" si="5"/>
        <v>201805</v>
      </c>
      <c r="S45" s="1">
        <f t="shared" ca="1" si="6"/>
        <v>2.1283331442187676</v>
      </c>
    </row>
    <row r="46" spans="1:19">
      <c r="A46">
        <v>2018</v>
      </c>
      <c r="B46">
        <v>6</v>
      </c>
      <c r="D46">
        <v>10</v>
      </c>
      <c r="E46" s="4">
        <v>31.982116244411365</v>
      </c>
      <c r="F46" s="4">
        <v>10</v>
      </c>
      <c r="H46" t="str">
        <f t="shared" si="7"/>
        <v>Ortdata!DA57</v>
      </c>
      <c r="I46">
        <f t="shared" ca="1" si="0"/>
        <v>23.37</v>
      </c>
      <c r="J46" t="str">
        <f t="shared" si="9"/>
        <v>Ortdata!DA7</v>
      </c>
      <c r="K46">
        <f t="shared" ca="1" si="10"/>
        <v>73.38</v>
      </c>
      <c r="L46">
        <f t="shared" si="3"/>
        <v>6</v>
      </c>
      <c r="M46" s="117">
        <f t="shared" ca="1" si="4"/>
        <v>3.1399229781771498</v>
      </c>
      <c r="N46" s="117"/>
      <c r="O46" s="117">
        <f t="shared" ca="1" si="8"/>
        <v>3.1399229781771498</v>
      </c>
      <c r="P46" s="73">
        <v>0</v>
      </c>
      <c r="R46" s="12" t="str">
        <f t="shared" si="5"/>
        <v>201806</v>
      </c>
      <c r="S46" s="1">
        <f t="shared" ca="1" si="6"/>
        <v>3.1399229781771498</v>
      </c>
    </row>
    <row r="47" spans="1:19">
      <c r="A47">
        <v>2018</v>
      </c>
      <c r="B47">
        <v>7</v>
      </c>
      <c r="D47">
        <v>10</v>
      </c>
      <c r="E47" s="4">
        <v>3.7989130434782603</v>
      </c>
      <c r="F47" s="4">
        <v>10</v>
      </c>
      <c r="H47" t="str">
        <f t="shared" si="7"/>
        <v>Ortdata!DA58</v>
      </c>
      <c r="I47">
        <f t="shared" ca="1" si="0"/>
        <v>2.41</v>
      </c>
      <c r="J47" t="str">
        <f t="shared" si="9"/>
        <v>Ortdata!DA8</v>
      </c>
      <c r="K47">
        <f t="shared" ca="1" si="10"/>
        <v>33.799999999999997</v>
      </c>
      <c r="L47">
        <f t="shared" si="3"/>
        <v>7</v>
      </c>
      <c r="M47" s="117">
        <f t="shared" ca="1" si="4"/>
        <v>14.024896265560164</v>
      </c>
      <c r="N47" s="117"/>
      <c r="O47" s="117">
        <f t="shared" ca="1" si="8"/>
        <v>14.024896265560164</v>
      </c>
      <c r="P47" s="73">
        <v>0</v>
      </c>
      <c r="R47" s="12" t="str">
        <f t="shared" si="5"/>
        <v>201807</v>
      </c>
      <c r="S47" s="1">
        <f t="shared" ca="1" si="6"/>
        <v>14.024896265560164</v>
      </c>
    </row>
    <row r="48" spans="1:19">
      <c r="A48">
        <v>2018</v>
      </c>
      <c r="B48">
        <v>8</v>
      </c>
      <c r="D48">
        <v>10</v>
      </c>
      <c r="E48" s="4">
        <v>-7.6327241079199144</v>
      </c>
      <c r="F48" s="4">
        <v>10</v>
      </c>
      <c r="H48" t="str">
        <f t="shared" si="7"/>
        <v>Ortdata!DA59</v>
      </c>
      <c r="I48">
        <f t="shared" ca="1" si="0"/>
        <v>26.03</v>
      </c>
      <c r="J48" t="str">
        <f t="shared" si="9"/>
        <v>Ortdata!DA9</v>
      </c>
      <c r="K48">
        <f t="shared" ca="1" si="10"/>
        <v>25.84</v>
      </c>
      <c r="L48">
        <f t="shared" si="3"/>
        <v>8</v>
      </c>
      <c r="M48" s="117">
        <f t="shared" ca="1" si="4"/>
        <v>0.9927007299270072</v>
      </c>
      <c r="N48" s="117"/>
      <c r="O48" s="117">
        <f t="shared" ca="1" si="8"/>
        <v>0.9927007299270072</v>
      </c>
      <c r="P48" s="73">
        <v>0</v>
      </c>
      <c r="R48" s="12" t="str">
        <f t="shared" si="5"/>
        <v>201808</v>
      </c>
      <c r="S48" s="1">
        <f t="shared" ca="1" si="6"/>
        <v>0.9927007299270072</v>
      </c>
    </row>
    <row r="49" spans="1:19">
      <c r="A49">
        <v>2018</v>
      </c>
      <c r="B49">
        <v>9</v>
      </c>
      <c r="D49">
        <v>10</v>
      </c>
      <c r="E49" s="4">
        <v>13.554502369668249</v>
      </c>
      <c r="F49" s="4">
        <v>13.554502369668249</v>
      </c>
      <c r="H49" t="str">
        <f t="shared" si="7"/>
        <v>Ortdata!DA60</v>
      </c>
      <c r="I49">
        <f t="shared" ca="1" si="0"/>
        <v>105.19</v>
      </c>
      <c r="J49" t="str">
        <f t="shared" si="9"/>
        <v>Ortdata!DA10</v>
      </c>
      <c r="K49">
        <f t="shared" ca="1" si="10"/>
        <v>119.73</v>
      </c>
      <c r="L49">
        <f t="shared" si="3"/>
        <v>9</v>
      </c>
      <c r="M49" s="117">
        <f t="shared" ca="1" si="4"/>
        <v>1.1382260671166462</v>
      </c>
      <c r="N49" s="117"/>
      <c r="O49" s="117">
        <f t="shared" ca="1" si="8"/>
        <v>1.1382260671166462</v>
      </c>
      <c r="P49" s="73">
        <v>0</v>
      </c>
      <c r="R49" s="12" t="str">
        <f t="shared" si="5"/>
        <v>201809</v>
      </c>
      <c r="S49" s="1">
        <f t="shared" ca="1" si="6"/>
        <v>1.1382260671166462</v>
      </c>
    </row>
    <row r="50" spans="1:19">
      <c r="A50">
        <v>2018</v>
      </c>
      <c r="B50">
        <v>10</v>
      </c>
      <c r="D50">
        <v>10</v>
      </c>
      <c r="E50" s="4">
        <v>9.3696366140480976</v>
      </c>
      <c r="F50" s="4">
        <v>9.3696366140480976</v>
      </c>
      <c r="H50" t="str">
        <f t="shared" si="7"/>
        <v>Ortdata!DA61</v>
      </c>
      <c r="I50">
        <f t="shared" ca="1" si="0"/>
        <v>268.20999999999998</v>
      </c>
      <c r="J50" t="str">
        <f t="shared" si="9"/>
        <v>Ortdata!DA11</v>
      </c>
      <c r="K50">
        <f t="shared" ca="1" si="10"/>
        <v>273.42</v>
      </c>
      <c r="L50">
        <f t="shared" si="3"/>
        <v>10</v>
      </c>
      <c r="M50" s="117">
        <f t="shared" ca="1" si="4"/>
        <v>1.0194250773647517</v>
      </c>
      <c r="N50" s="117"/>
      <c r="O50" s="117">
        <f t="shared" ca="1" si="8"/>
        <v>1.0194250773647517</v>
      </c>
      <c r="P50" s="73">
        <v>0</v>
      </c>
      <c r="R50" s="12" t="str">
        <f t="shared" si="5"/>
        <v>201810</v>
      </c>
      <c r="S50" s="1">
        <f t="shared" ca="1" si="6"/>
        <v>1.0194250773647517</v>
      </c>
    </row>
    <row r="51" spans="1:19">
      <c r="A51">
        <v>2018</v>
      </c>
      <c r="B51">
        <v>11</v>
      </c>
      <c r="D51">
        <v>10</v>
      </c>
      <c r="E51" s="4">
        <v>10.410300162879082</v>
      </c>
      <c r="F51" s="4">
        <v>10.410300162879082</v>
      </c>
      <c r="H51" t="str">
        <f t="shared" si="7"/>
        <v>Ortdata!DA62</v>
      </c>
      <c r="I51">
        <f t="shared" ca="1" si="0"/>
        <v>364.47</v>
      </c>
      <c r="J51" t="str">
        <f t="shared" si="9"/>
        <v>Ortdata!DA12</v>
      </c>
      <c r="K51">
        <f t="shared" ca="1" si="10"/>
        <v>381.22</v>
      </c>
      <c r="L51">
        <f t="shared" si="3"/>
        <v>11</v>
      </c>
      <c r="M51" s="117">
        <f t="shared" ca="1" si="4"/>
        <v>1.0459571432491015</v>
      </c>
      <c r="N51" s="117"/>
      <c r="O51" s="117">
        <f t="shared" ca="1" si="8"/>
        <v>1.0459571432491015</v>
      </c>
      <c r="P51" s="73">
        <v>0</v>
      </c>
      <c r="R51" s="12" t="str">
        <f t="shared" si="5"/>
        <v>201811</v>
      </c>
      <c r="S51" s="1">
        <f t="shared" ca="1" si="6"/>
        <v>1.0459571432491015</v>
      </c>
    </row>
    <row r="52" spans="1:19">
      <c r="A52">
        <v>2018</v>
      </c>
      <c r="B52">
        <v>12</v>
      </c>
      <c r="D52">
        <v>10</v>
      </c>
      <c r="E52" s="4">
        <v>11.096653112292774</v>
      </c>
      <c r="F52" s="4">
        <v>11.096653112292774</v>
      </c>
      <c r="H52" t="str">
        <f t="shared" si="7"/>
        <v>Ortdata!DA63</v>
      </c>
      <c r="I52">
        <f t="shared" ca="1" si="0"/>
        <v>442.9</v>
      </c>
      <c r="J52" t="str">
        <f t="shared" si="9"/>
        <v>Ortdata!DA13</v>
      </c>
      <c r="K52">
        <f t="shared" ca="1" si="10"/>
        <v>465.05</v>
      </c>
      <c r="L52">
        <f t="shared" si="3"/>
        <v>12</v>
      </c>
      <c r="M52" s="117">
        <f t="shared" ca="1" si="4"/>
        <v>1.0500112892300746</v>
      </c>
      <c r="N52" s="117"/>
      <c r="O52" s="117">
        <f t="shared" ca="1" si="8"/>
        <v>1.0500112892300746</v>
      </c>
      <c r="P52" s="73">
        <v>0</v>
      </c>
      <c r="R52" s="12" t="str">
        <f t="shared" si="5"/>
        <v>201812</v>
      </c>
      <c r="S52" s="1">
        <f t="shared" ca="1" si="6"/>
        <v>1.0500112892300746</v>
      </c>
    </row>
    <row r="53" spans="1:19">
      <c r="A53">
        <v>2019</v>
      </c>
      <c r="B53">
        <v>1</v>
      </c>
      <c r="D53">
        <v>10</v>
      </c>
      <c r="E53" s="4">
        <v>9.474530831099198</v>
      </c>
      <c r="F53" s="4">
        <v>9.474530831099198</v>
      </c>
      <c r="H53" t="str">
        <f t="shared" si="7"/>
        <v>Ortdata!DA64</v>
      </c>
      <c r="I53">
        <f t="shared" ca="1" si="0"/>
        <v>522.04999999999995</v>
      </c>
      <c r="J53" t="str">
        <f>J41</f>
        <v>Ortdata!DA2</v>
      </c>
      <c r="K53">
        <f t="shared" ca="1" si="10"/>
        <v>494.56</v>
      </c>
      <c r="L53">
        <f t="shared" si="3"/>
        <v>1</v>
      </c>
      <c r="M53" s="117">
        <f t="shared" ca="1" si="4"/>
        <v>0.94734220860070883</v>
      </c>
      <c r="N53" s="117"/>
      <c r="O53" s="117">
        <f t="shared" ca="1" si="8"/>
        <v>0.94734220860070883</v>
      </c>
      <c r="P53" s="73">
        <v>0</v>
      </c>
      <c r="R53" s="12" t="str">
        <f t="shared" si="5"/>
        <v>201901</v>
      </c>
      <c r="S53" s="1">
        <f t="shared" ca="1" si="6"/>
        <v>0.94734220860070883</v>
      </c>
    </row>
    <row r="54" spans="1:19">
      <c r="A54">
        <v>2019</v>
      </c>
      <c r="B54">
        <v>2</v>
      </c>
      <c r="D54">
        <v>10</v>
      </c>
      <c r="E54" s="4">
        <v>9.9913344887348359</v>
      </c>
      <c r="F54" s="4">
        <v>9.9913344887348359</v>
      </c>
      <c r="H54" t="str">
        <f t="shared" si="7"/>
        <v>Ortdata!DA65</v>
      </c>
      <c r="I54">
        <f t="shared" ca="1" si="0"/>
        <v>385.21</v>
      </c>
      <c r="J54" t="str">
        <f t="shared" si="9"/>
        <v>Ortdata!DA3</v>
      </c>
      <c r="K54">
        <f t="shared" ca="1" si="10"/>
        <v>468.98</v>
      </c>
      <c r="L54">
        <f t="shared" si="3"/>
        <v>2</v>
      </c>
      <c r="M54" s="117">
        <f t="shared" ca="1" si="4"/>
        <v>1.2174657978764831</v>
      </c>
      <c r="N54" s="117"/>
      <c r="O54" s="117">
        <f t="shared" ca="1" si="8"/>
        <v>1.2174657978764831</v>
      </c>
      <c r="P54" s="73">
        <v>0</v>
      </c>
      <c r="R54" s="12" t="str">
        <f t="shared" si="5"/>
        <v>201902</v>
      </c>
      <c r="S54" s="1">
        <f t="shared" ca="1" si="6"/>
        <v>1.2174657978764831</v>
      </c>
    </row>
    <row r="55" spans="1:19">
      <c r="A55">
        <v>2019</v>
      </c>
      <c r="B55">
        <v>3</v>
      </c>
      <c r="D55">
        <v>10</v>
      </c>
      <c r="E55" s="4">
        <v>12.581213445141286</v>
      </c>
      <c r="F55" s="4">
        <v>12.581213445141286</v>
      </c>
      <c r="H55" t="str">
        <f t="shared" si="7"/>
        <v>Ortdata!DA66</v>
      </c>
      <c r="I55">
        <f t="shared" ca="1" si="0"/>
        <v>389.6</v>
      </c>
      <c r="J55" t="str">
        <f t="shared" si="9"/>
        <v>Ortdata!DA4</v>
      </c>
      <c r="K55">
        <f t="shared" ca="1" si="10"/>
        <v>449.4</v>
      </c>
      <c r="L55">
        <f t="shared" si="3"/>
        <v>3</v>
      </c>
      <c r="M55" s="117">
        <f t="shared" ca="1" si="4"/>
        <v>1.1534907597535933</v>
      </c>
      <c r="N55" s="117"/>
      <c r="O55" s="117">
        <f t="shared" ca="1" si="8"/>
        <v>1.1534907597535933</v>
      </c>
      <c r="P55" s="73">
        <v>0</v>
      </c>
      <c r="R55" s="12" t="str">
        <f t="shared" si="5"/>
        <v>201903</v>
      </c>
      <c r="S55" s="1">
        <f t="shared" ca="1" si="6"/>
        <v>1.1534907597535933</v>
      </c>
    </row>
    <row r="56" spans="1:19">
      <c r="A56">
        <v>2019</v>
      </c>
      <c r="B56">
        <v>4</v>
      </c>
      <c r="D56">
        <v>10</v>
      </c>
      <c r="E56" s="4">
        <v>10.354146427625189</v>
      </c>
      <c r="F56" s="4">
        <v>10.354146427625189</v>
      </c>
      <c r="H56" t="str">
        <f t="shared" si="7"/>
        <v>Ortdata!DA67</v>
      </c>
      <c r="I56">
        <f t="shared" ca="1" si="0"/>
        <v>285.35000000000002</v>
      </c>
      <c r="J56" t="str">
        <f t="shared" si="9"/>
        <v>Ortdata!DA5</v>
      </c>
      <c r="K56">
        <f t="shared" ca="1" si="10"/>
        <v>314.58</v>
      </c>
      <c r="L56">
        <f t="shared" si="3"/>
        <v>4</v>
      </c>
      <c r="M56" s="117">
        <f t="shared" ca="1" si="4"/>
        <v>1.1024356053968809</v>
      </c>
      <c r="N56" s="117"/>
      <c r="O56" s="117">
        <f t="shared" ca="1" si="8"/>
        <v>1.1024356053968809</v>
      </c>
      <c r="P56" s="73">
        <v>0</v>
      </c>
      <c r="R56" s="12" t="str">
        <f t="shared" si="5"/>
        <v>201904</v>
      </c>
      <c r="S56" s="1">
        <f t="shared" ca="1" si="6"/>
        <v>1.1024356053968809</v>
      </c>
    </row>
    <row r="57" spans="1:19">
      <c r="A57">
        <v>2019</v>
      </c>
      <c r="B57">
        <v>5</v>
      </c>
      <c r="D57">
        <v>10</v>
      </c>
      <c r="E57" s="4">
        <v>9.8377145922746791</v>
      </c>
      <c r="F57" s="4">
        <v>9.8377145922746791</v>
      </c>
      <c r="H57" t="str">
        <f t="shared" si="7"/>
        <v>Ortdata!DA68</v>
      </c>
      <c r="I57">
        <f t="shared" ca="1" si="0"/>
        <v>200.65</v>
      </c>
      <c r="J57" t="str">
        <f t="shared" si="9"/>
        <v>Ortdata!DA6</v>
      </c>
      <c r="K57">
        <f t="shared" ca="1" si="10"/>
        <v>187.57</v>
      </c>
      <c r="L57">
        <f t="shared" si="3"/>
        <v>5</v>
      </c>
      <c r="M57" s="117">
        <f t="shared" ca="1" si="4"/>
        <v>0.9348118614502865</v>
      </c>
      <c r="N57" s="117"/>
      <c r="O57" s="117">
        <f t="shared" ca="1" si="8"/>
        <v>0.9348118614502865</v>
      </c>
      <c r="P57" s="73">
        <v>0</v>
      </c>
      <c r="R57" s="12" t="str">
        <f t="shared" si="5"/>
        <v>201905</v>
      </c>
      <c r="S57" s="1">
        <f t="shared" ca="1" si="6"/>
        <v>0.9348118614502865</v>
      </c>
    </row>
    <row r="58" spans="1:19">
      <c r="A58">
        <v>2019</v>
      </c>
      <c r="B58">
        <v>6</v>
      </c>
      <c r="D58">
        <v>10</v>
      </c>
      <c r="E58" s="4">
        <v>52.727272727272741</v>
      </c>
      <c r="F58" s="4">
        <v>10</v>
      </c>
      <c r="H58" t="str">
        <f t="shared" si="7"/>
        <v>Ortdata!DA69</v>
      </c>
      <c r="I58">
        <f t="shared" ca="1" si="0"/>
        <v>18.54</v>
      </c>
      <c r="J58" t="str">
        <f t="shared" si="9"/>
        <v>Ortdata!DA7</v>
      </c>
      <c r="K58">
        <f t="shared" ca="1" si="10"/>
        <v>73.38</v>
      </c>
      <c r="L58">
        <f t="shared" si="3"/>
        <v>6</v>
      </c>
      <c r="M58" s="117">
        <f t="shared" ca="1" si="4"/>
        <v>3.9579288025889965</v>
      </c>
      <c r="N58" s="117"/>
      <c r="O58" s="117">
        <f t="shared" ca="1" si="8"/>
        <v>3.9579288025889965</v>
      </c>
      <c r="P58" s="73">
        <v>0</v>
      </c>
      <c r="R58" s="12" t="str">
        <f t="shared" si="5"/>
        <v>201906</v>
      </c>
      <c r="S58" s="1">
        <f t="shared" ca="1" si="6"/>
        <v>3.9579288025889965</v>
      </c>
    </row>
    <row r="59" spans="1:19">
      <c r="A59">
        <v>2019</v>
      </c>
      <c r="B59">
        <v>7</v>
      </c>
      <c r="D59">
        <v>10</v>
      </c>
      <c r="E59" s="4">
        <v>-36.311688311688158</v>
      </c>
      <c r="F59" s="4">
        <v>10</v>
      </c>
      <c r="H59" t="str">
        <f t="shared" si="7"/>
        <v>Ortdata!DA70</v>
      </c>
      <c r="I59">
        <f t="shared" ca="1" si="0"/>
        <v>34.159999999999997</v>
      </c>
      <c r="J59" t="str">
        <f t="shared" si="9"/>
        <v>Ortdata!DA8</v>
      </c>
      <c r="K59">
        <f t="shared" ca="1" si="10"/>
        <v>33.799999999999997</v>
      </c>
      <c r="L59">
        <f t="shared" si="3"/>
        <v>7</v>
      </c>
      <c r="M59" s="117">
        <f t="shared" ca="1" si="4"/>
        <v>0.98946135831381732</v>
      </c>
      <c r="N59" s="117"/>
      <c r="O59" s="117">
        <f t="shared" ca="1" si="8"/>
        <v>0.98946135831381732</v>
      </c>
      <c r="P59" s="73">
        <v>0</v>
      </c>
      <c r="R59" s="12" t="str">
        <f t="shared" si="5"/>
        <v>201907</v>
      </c>
      <c r="S59" s="1">
        <f t="shared" ca="1" si="6"/>
        <v>0.98946135831381732</v>
      </c>
    </row>
    <row r="60" spans="1:19">
      <c r="A60">
        <v>2019</v>
      </c>
      <c r="B60">
        <v>8</v>
      </c>
      <c r="D60">
        <v>10</v>
      </c>
      <c r="E60" s="4">
        <v>-20.538641686182665</v>
      </c>
      <c r="F60" s="4">
        <v>10</v>
      </c>
      <c r="H60" t="str">
        <f t="shared" si="7"/>
        <v>Ortdata!DA71</v>
      </c>
      <c r="I60">
        <f t="shared" ca="1" si="0"/>
        <v>18.82</v>
      </c>
      <c r="J60" t="str">
        <f t="shared" si="9"/>
        <v>Ortdata!DA9</v>
      </c>
      <c r="K60">
        <f t="shared" ca="1" si="10"/>
        <v>25.84</v>
      </c>
      <c r="L60">
        <f t="shared" si="3"/>
        <v>8</v>
      </c>
      <c r="M60" s="117">
        <f t="shared" ca="1" si="4"/>
        <v>1.3730074388947928</v>
      </c>
      <c r="N60" s="117"/>
      <c r="O60" s="117">
        <f t="shared" ca="1" si="8"/>
        <v>1.3730074388947928</v>
      </c>
      <c r="P60" s="73">
        <v>0</v>
      </c>
      <c r="R60" s="12" t="str">
        <f t="shared" si="5"/>
        <v>201908</v>
      </c>
      <c r="S60" s="1">
        <f t="shared" ca="1" si="6"/>
        <v>1.3730074388947928</v>
      </c>
    </row>
    <row r="61" spans="1:19">
      <c r="A61">
        <v>2019</v>
      </c>
      <c r="B61">
        <v>9</v>
      </c>
      <c r="D61">
        <v>10</v>
      </c>
      <c r="E61" s="4">
        <v>10.131277349447803</v>
      </c>
      <c r="F61" s="4">
        <v>10.131277349447803</v>
      </c>
      <c r="H61" t="str">
        <f t="shared" si="7"/>
        <v>Ortdata!DA72</v>
      </c>
      <c r="I61">
        <f t="shared" ca="1" si="0"/>
        <v>120.35</v>
      </c>
      <c r="J61" t="str">
        <f t="shared" si="9"/>
        <v>Ortdata!DA10</v>
      </c>
      <c r="K61">
        <f t="shared" ca="1" si="10"/>
        <v>119.73</v>
      </c>
      <c r="L61">
        <f t="shared" si="3"/>
        <v>9</v>
      </c>
      <c r="M61" s="117">
        <f t="shared" ca="1" si="4"/>
        <v>0.99484835895305368</v>
      </c>
      <c r="N61" s="117"/>
      <c r="O61" s="117">
        <f t="shared" ca="1" si="8"/>
        <v>0.99484835895305368</v>
      </c>
      <c r="P61" s="73">
        <v>0</v>
      </c>
      <c r="R61" s="12" t="str">
        <f t="shared" si="5"/>
        <v>201909</v>
      </c>
      <c r="S61" s="1">
        <f t="shared" ca="1" si="6"/>
        <v>0.99484835895305368</v>
      </c>
    </row>
    <row r="62" spans="1:19">
      <c r="A62">
        <v>2019</v>
      </c>
      <c r="B62">
        <v>10</v>
      </c>
      <c r="D62">
        <v>10</v>
      </c>
      <c r="E62" s="4">
        <v>9.1015745600493982</v>
      </c>
      <c r="F62" s="4">
        <v>9.1015745600493982</v>
      </c>
      <c r="H62" t="str">
        <f t="shared" si="7"/>
        <v>Ortdata!DA73</v>
      </c>
      <c r="I62">
        <f t="shared" ca="1" si="0"/>
        <v>259.85000000000002</v>
      </c>
      <c r="J62" t="str">
        <f t="shared" si="9"/>
        <v>Ortdata!DA11</v>
      </c>
      <c r="K62">
        <f t="shared" ca="1" si="10"/>
        <v>273.42</v>
      </c>
      <c r="L62">
        <f t="shared" si="3"/>
        <v>10</v>
      </c>
      <c r="M62" s="117">
        <f t="shared" ca="1" si="4"/>
        <v>1.0522224360207812</v>
      </c>
      <c r="N62" s="117"/>
      <c r="O62" s="117">
        <f t="shared" ca="1" si="8"/>
        <v>1.0522224360207812</v>
      </c>
      <c r="P62" s="73">
        <v>0</v>
      </c>
      <c r="R62" s="12" t="str">
        <f t="shared" si="5"/>
        <v>201910</v>
      </c>
      <c r="S62" s="1">
        <f t="shared" ca="1" si="6"/>
        <v>1.0522224360207812</v>
      </c>
    </row>
    <row r="63" spans="1:19">
      <c r="A63">
        <v>2019</v>
      </c>
      <c r="B63">
        <v>11</v>
      </c>
      <c r="D63">
        <v>10</v>
      </c>
      <c r="E63" s="4">
        <v>10.591020279334018</v>
      </c>
      <c r="F63" s="4">
        <v>10.591020279334018</v>
      </c>
      <c r="H63" t="str">
        <f t="shared" si="7"/>
        <v>Ortdata!DA74</v>
      </c>
      <c r="I63">
        <f t="shared" ca="1" si="0"/>
        <v>338.42</v>
      </c>
      <c r="J63" t="str">
        <f t="shared" si="9"/>
        <v>Ortdata!DA12</v>
      </c>
      <c r="K63">
        <f t="shared" ca="1" si="10"/>
        <v>381.22</v>
      </c>
      <c r="L63">
        <f t="shared" si="3"/>
        <v>11</v>
      </c>
      <c r="M63" s="117">
        <f t="shared" ca="1" si="4"/>
        <v>1.1264700667809231</v>
      </c>
      <c r="N63" s="117"/>
      <c r="O63" s="117">
        <f t="shared" ca="1" si="8"/>
        <v>1.1264700667809231</v>
      </c>
      <c r="P63" s="73">
        <v>0</v>
      </c>
      <c r="R63" s="12" t="str">
        <f t="shared" si="5"/>
        <v>201911</v>
      </c>
      <c r="S63" s="1">
        <f t="shared" ca="1" si="6"/>
        <v>1.1264700667809231</v>
      </c>
    </row>
    <row r="64" spans="1:19">
      <c r="A64">
        <v>2019</v>
      </c>
      <c r="B64">
        <v>12</v>
      </c>
      <c r="D64">
        <v>10</v>
      </c>
      <c r="E64" s="4">
        <v>12.690849252343135</v>
      </c>
      <c r="F64" s="4">
        <v>12.690849252343135</v>
      </c>
      <c r="H64" t="str">
        <f t="shared" si="7"/>
        <v>Ortdata!DA75</v>
      </c>
      <c r="I64">
        <f t="shared" ca="1" si="0"/>
        <v>410.4</v>
      </c>
      <c r="J64" t="str">
        <f t="shared" si="9"/>
        <v>Ortdata!DA13</v>
      </c>
      <c r="K64">
        <f t="shared" ca="1" si="10"/>
        <v>465.05</v>
      </c>
      <c r="L64">
        <f t="shared" si="3"/>
        <v>12</v>
      </c>
      <c r="M64" s="117">
        <f t="shared" ca="1" si="4"/>
        <v>1.1331627680311891</v>
      </c>
      <c r="N64" s="117"/>
      <c r="O64" s="117">
        <f t="shared" ca="1" si="8"/>
        <v>1.1331627680311891</v>
      </c>
      <c r="P64" s="73">
        <v>0</v>
      </c>
      <c r="R64" s="12" t="str">
        <f t="shared" si="5"/>
        <v>201912</v>
      </c>
      <c r="S64" s="1">
        <f t="shared" ca="1" si="6"/>
        <v>1.1331627680311891</v>
      </c>
    </row>
    <row r="65" spans="1:19">
      <c r="A65">
        <v>2020</v>
      </c>
      <c r="B65">
        <v>1</v>
      </c>
      <c r="D65">
        <v>10</v>
      </c>
      <c r="E65" s="4">
        <v>13.73387222135862</v>
      </c>
      <c r="F65" s="4">
        <v>13.73387222135862</v>
      </c>
      <c r="H65" t="str">
        <f t="shared" si="7"/>
        <v>Ortdata!DA76</v>
      </c>
      <c r="I65">
        <f t="shared" ca="1" si="0"/>
        <v>386.28</v>
      </c>
      <c r="J65" t="str">
        <f>J53</f>
        <v>Ortdata!DA2</v>
      </c>
      <c r="K65">
        <f t="shared" ca="1" si="10"/>
        <v>494.56</v>
      </c>
      <c r="L65">
        <f t="shared" si="3"/>
        <v>1</v>
      </c>
      <c r="M65" s="117">
        <f t="shared" ca="1" si="4"/>
        <v>1.2803147975561771</v>
      </c>
      <c r="N65" s="117"/>
      <c r="O65" s="117">
        <f t="shared" ca="1" si="8"/>
        <v>1.2803147975561771</v>
      </c>
      <c r="P65" s="73">
        <v>0</v>
      </c>
      <c r="R65" s="12" t="str">
        <f t="shared" si="5"/>
        <v>202001</v>
      </c>
      <c r="S65" s="1">
        <f t="shared" ca="1" si="6"/>
        <v>1.2803147975561771</v>
      </c>
    </row>
    <row r="66" spans="1:19">
      <c r="A66">
        <v>2020</v>
      </c>
      <c r="B66">
        <v>2</v>
      </c>
      <c r="D66">
        <v>10</v>
      </c>
      <c r="E66" s="4">
        <v>10.480352398265978</v>
      </c>
      <c r="F66" s="4">
        <v>10.480352398265978</v>
      </c>
      <c r="H66" t="str">
        <f t="shared" si="7"/>
        <v>Ortdata!DA77</v>
      </c>
      <c r="I66">
        <f t="shared" ca="1" si="0"/>
        <v>382.21</v>
      </c>
      <c r="J66" t="str">
        <f t="shared" si="9"/>
        <v>Ortdata!DA3</v>
      </c>
      <c r="K66">
        <f t="shared" ca="1" si="10"/>
        <v>468.98</v>
      </c>
      <c r="L66">
        <f t="shared" si="3"/>
        <v>2</v>
      </c>
      <c r="M66" s="117">
        <f t="shared" ca="1" si="4"/>
        <v>1.227021794301562</v>
      </c>
      <c r="N66" s="117"/>
      <c r="O66" s="117">
        <f t="shared" ca="1" si="8"/>
        <v>1.227021794301562</v>
      </c>
      <c r="P66" s="73">
        <v>0</v>
      </c>
      <c r="R66" s="12" t="str">
        <f t="shared" si="5"/>
        <v>202002</v>
      </c>
      <c r="S66" s="1">
        <f t="shared" ca="1" si="6"/>
        <v>1.227021794301562</v>
      </c>
    </row>
    <row r="67" spans="1:19">
      <c r="A67">
        <v>2020</v>
      </c>
      <c r="B67">
        <v>3</v>
      </c>
      <c r="D67">
        <v>10</v>
      </c>
      <c r="E67" s="4">
        <v>12.867747747747746</v>
      </c>
      <c r="F67" s="4">
        <v>12.867747747747746</v>
      </c>
      <c r="H67" t="str">
        <f t="shared" si="7"/>
        <v>Ortdata!DA78</v>
      </c>
      <c r="I67">
        <f t="shared" ca="1" si="0"/>
        <v>416.8</v>
      </c>
      <c r="J67" t="str">
        <f t="shared" si="9"/>
        <v>Ortdata!DA4</v>
      </c>
      <c r="K67">
        <f t="shared" ca="1" si="10"/>
        <v>449.4</v>
      </c>
      <c r="L67">
        <f t="shared" si="3"/>
        <v>3</v>
      </c>
      <c r="M67" s="117">
        <f t="shared" ca="1" si="4"/>
        <v>1.0782149712092131</v>
      </c>
      <c r="N67" s="117"/>
      <c r="O67" s="117">
        <f t="shared" ca="1" si="8"/>
        <v>1.0782149712092131</v>
      </c>
      <c r="P67" s="73">
        <v>0</v>
      </c>
      <c r="R67" s="12" t="str">
        <f t="shared" si="5"/>
        <v>202003</v>
      </c>
      <c r="S67" s="1">
        <f t="shared" ca="1" si="6"/>
        <v>1.0782149712092131</v>
      </c>
    </row>
    <row r="68" spans="1:19">
      <c r="A68">
        <v>2020</v>
      </c>
      <c r="B68">
        <v>4</v>
      </c>
      <c r="D68">
        <v>10</v>
      </c>
      <c r="E68" s="4">
        <v>11.216991963260622</v>
      </c>
      <c r="F68" s="4">
        <v>11.216991963260622</v>
      </c>
      <c r="H68" t="str">
        <f t="shared" si="7"/>
        <v>Ortdata!DA79</v>
      </c>
      <c r="I68">
        <f t="shared" ca="1" si="0"/>
        <v>296.25</v>
      </c>
      <c r="J68" t="str">
        <f t="shared" si="9"/>
        <v>Ortdata!DA5</v>
      </c>
      <c r="K68">
        <f t="shared" ca="1" si="10"/>
        <v>314.58</v>
      </c>
      <c r="L68">
        <f t="shared" si="3"/>
        <v>4</v>
      </c>
      <c r="M68" s="117">
        <f t="shared" ca="1" si="4"/>
        <v>1.061873417721519</v>
      </c>
      <c r="N68" s="117"/>
      <c r="O68" s="117">
        <f t="shared" ca="1" si="8"/>
        <v>1.061873417721519</v>
      </c>
      <c r="P68" s="73">
        <v>0</v>
      </c>
      <c r="R68" s="12" t="str">
        <f t="shared" si="5"/>
        <v>202004</v>
      </c>
      <c r="S68" s="1">
        <f t="shared" ca="1" si="6"/>
        <v>1.061873417721519</v>
      </c>
    </row>
    <row r="69" spans="1:19">
      <c r="A69">
        <v>2020</v>
      </c>
      <c r="B69">
        <v>5</v>
      </c>
      <c r="D69">
        <v>10</v>
      </c>
      <c r="E69" s="4">
        <v>9.4401544401544406</v>
      </c>
      <c r="F69" s="4">
        <v>9.4401544401544406</v>
      </c>
      <c r="H69" t="str">
        <f t="shared" si="7"/>
        <v>Ortdata!DA80</v>
      </c>
      <c r="I69">
        <f t="shared" ca="1" si="0"/>
        <v>216.93</v>
      </c>
      <c r="J69" t="str">
        <f t="shared" si="9"/>
        <v>Ortdata!DA6</v>
      </c>
      <c r="K69">
        <f t="shared" ca="1" si="10"/>
        <v>187.57</v>
      </c>
      <c r="L69">
        <f t="shared" si="3"/>
        <v>5</v>
      </c>
      <c r="M69" s="117">
        <f t="shared" ca="1" si="4"/>
        <v>0.86465680173327797</v>
      </c>
      <c r="N69" s="117"/>
      <c r="O69" s="117">
        <f t="shared" ca="1" si="8"/>
        <v>0.86465680173327797</v>
      </c>
      <c r="P69" s="73">
        <v>0</v>
      </c>
      <c r="R69" s="12" t="str">
        <f t="shared" si="5"/>
        <v>202005</v>
      </c>
      <c r="S69" s="1">
        <f t="shared" ca="1" si="6"/>
        <v>0.86465680173327797</v>
      </c>
    </row>
    <row r="70" spans="1:19">
      <c r="A70">
        <v>2020</v>
      </c>
      <c r="B70">
        <v>6</v>
      </c>
      <c r="D70">
        <v>10</v>
      </c>
      <c r="E70" s="4">
        <v>60.621468926553831</v>
      </c>
      <c r="F70" s="4">
        <v>10</v>
      </c>
      <c r="H70" t="str">
        <f t="shared" si="7"/>
        <v>Ortdata!DA81</v>
      </c>
      <c r="I70">
        <f t="shared" ref="I70:I99" ca="1" si="11">INDIRECT(H70)</f>
        <v>41.19</v>
      </c>
      <c r="J70" t="str">
        <f t="shared" si="9"/>
        <v>Ortdata!DA7</v>
      </c>
      <c r="K70">
        <f t="shared" ca="1" si="10"/>
        <v>73.38</v>
      </c>
      <c r="L70">
        <f t="shared" ref="L70:L100" si="12">B70</f>
        <v>6</v>
      </c>
      <c r="M70" s="117">
        <f t="shared" ref="M70:M100" ca="1" si="13">IF(AND(I70&gt;0,K70&gt;0),(K70)/(I70),0)</f>
        <v>1.7815003641660596</v>
      </c>
      <c r="N70" s="117"/>
      <c r="O70" s="117">
        <f t="shared" ref="O70:O100" ca="1" si="14">IF(P70=0,M70,P70)</f>
        <v>1.7815003641660596</v>
      </c>
      <c r="P70" s="73">
        <v>0</v>
      </c>
      <c r="R70" s="12" t="str">
        <f t="shared" ref="R70:R100" si="15">A70 &amp; TEXT(B70,"00")</f>
        <v>202006</v>
      </c>
      <c r="S70" s="1">
        <f t="shared" ref="S70:S76" ca="1" si="16">O70</f>
        <v>1.7815003641660596</v>
      </c>
    </row>
    <row r="71" spans="1:19">
      <c r="A71">
        <v>2020</v>
      </c>
      <c r="B71">
        <v>7</v>
      </c>
      <c r="D71">
        <v>10</v>
      </c>
      <c r="E71" s="4">
        <v>-11.525144270403961</v>
      </c>
      <c r="F71" s="4">
        <v>10</v>
      </c>
      <c r="H71" t="str">
        <f t="shared" ref="H71:H88" si="17">"Ortdata!"&amp;ADDRESS(ROW(G71)+11,$G$1+2,4)</f>
        <v>Ortdata!DA82</v>
      </c>
      <c r="I71">
        <f t="shared" ca="1" si="11"/>
        <v>50.1</v>
      </c>
      <c r="J71" t="str">
        <f t="shared" si="9"/>
        <v>Ortdata!DA8</v>
      </c>
      <c r="K71">
        <f t="shared" ca="1" si="10"/>
        <v>33.799999999999997</v>
      </c>
      <c r="L71">
        <f t="shared" si="12"/>
        <v>7</v>
      </c>
      <c r="M71" s="117">
        <f t="shared" ca="1" si="13"/>
        <v>0.67465069860279436</v>
      </c>
      <c r="N71" s="117"/>
      <c r="O71" s="117">
        <f t="shared" ca="1" si="14"/>
        <v>0.67465069860279436</v>
      </c>
      <c r="P71" s="73">
        <v>0</v>
      </c>
      <c r="R71" s="12" t="str">
        <f t="shared" si="15"/>
        <v>202007</v>
      </c>
      <c r="S71" s="1">
        <f t="shared" ca="1" si="16"/>
        <v>0.67465069860279436</v>
      </c>
    </row>
    <row r="72" spans="1:19">
      <c r="A72">
        <v>2020</v>
      </c>
      <c r="B72">
        <v>8</v>
      </c>
      <c r="D72">
        <v>10</v>
      </c>
      <c r="E72" s="4">
        <v>-13.987240829346099</v>
      </c>
      <c r="F72" s="4">
        <v>10</v>
      </c>
      <c r="H72" t="str">
        <f t="shared" si="17"/>
        <v>Ortdata!DA83</v>
      </c>
      <c r="I72">
        <f t="shared" ca="1" si="11"/>
        <v>23.94</v>
      </c>
      <c r="J72" t="str">
        <f t="shared" si="9"/>
        <v>Ortdata!DA9</v>
      </c>
      <c r="K72">
        <f t="shared" ca="1" si="10"/>
        <v>25.84</v>
      </c>
      <c r="L72">
        <f t="shared" si="12"/>
        <v>8</v>
      </c>
      <c r="M72" s="117">
        <f t="shared" ca="1" si="13"/>
        <v>1.0793650793650793</v>
      </c>
      <c r="N72" s="117"/>
      <c r="O72" s="117">
        <f t="shared" ca="1" si="14"/>
        <v>1.0793650793650793</v>
      </c>
      <c r="P72" s="73">
        <v>0</v>
      </c>
      <c r="R72" s="12" t="str">
        <f t="shared" si="15"/>
        <v>202008</v>
      </c>
      <c r="S72" s="1">
        <f t="shared" ca="1" si="16"/>
        <v>1.0793650793650793</v>
      </c>
    </row>
    <row r="73" spans="1:19">
      <c r="A73">
        <v>2020</v>
      </c>
      <c r="B73">
        <v>9</v>
      </c>
      <c r="D73">
        <v>10</v>
      </c>
      <c r="E73" s="4">
        <v>13.691917769642355</v>
      </c>
      <c r="F73" s="4">
        <v>13.691917769642355</v>
      </c>
      <c r="H73" t="str">
        <f t="shared" si="17"/>
        <v>Ortdata!DA84</v>
      </c>
      <c r="I73">
        <f t="shared" ca="1" si="11"/>
        <v>99.14</v>
      </c>
      <c r="J73" t="str">
        <f t="shared" si="9"/>
        <v>Ortdata!DA10</v>
      </c>
      <c r="K73">
        <f t="shared" ca="1" si="10"/>
        <v>119.73</v>
      </c>
      <c r="L73">
        <f t="shared" si="12"/>
        <v>9</v>
      </c>
      <c r="M73" s="117">
        <f t="shared" ca="1" si="13"/>
        <v>1.2076861004639903</v>
      </c>
      <c r="N73" s="117"/>
      <c r="O73" s="117">
        <f t="shared" ca="1" si="14"/>
        <v>1.2076861004639903</v>
      </c>
      <c r="P73" s="73">
        <v>0</v>
      </c>
      <c r="R73" s="12" t="str">
        <f t="shared" si="15"/>
        <v>202009</v>
      </c>
      <c r="S73" s="1">
        <f t="shared" ca="1" si="16"/>
        <v>1.2076861004639903</v>
      </c>
    </row>
    <row r="74" spans="1:19">
      <c r="A74">
        <v>2020</v>
      </c>
      <c r="B74">
        <v>10</v>
      </c>
      <c r="D74">
        <v>10</v>
      </c>
      <c r="E74" s="4">
        <v>11.695318698756942</v>
      </c>
      <c r="F74" s="4">
        <v>11.695318698756942</v>
      </c>
      <c r="H74" t="str">
        <f t="shared" si="17"/>
        <v>Ortdata!DA85</v>
      </c>
      <c r="I74">
        <f t="shared" ca="1" si="11"/>
        <v>218.53</v>
      </c>
      <c r="J74" t="str">
        <f t="shared" si="9"/>
        <v>Ortdata!DA11</v>
      </c>
      <c r="K74">
        <f t="shared" ca="1" si="10"/>
        <v>273.42</v>
      </c>
      <c r="L74">
        <f t="shared" si="12"/>
        <v>10</v>
      </c>
      <c r="M74" s="117">
        <f t="shared" ca="1" si="13"/>
        <v>1.2511783279183637</v>
      </c>
      <c r="N74" s="117"/>
      <c r="O74" s="117">
        <f t="shared" ca="1" si="14"/>
        <v>1.2511783279183637</v>
      </c>
      <c r="P74" s="73">
        <v>0</v>
      </c>
      <c r="R74" s="12" t="str">
        <f t="shared" si="15"/>
        <v>202010</v>
      </c>
      <c r="S74" s="1">
        <f t="shared" ca="1" si="16"/>
        <v>1.2511783279183637</v>
      </c>
    </row>
    <row r="75" spans="1:19">
      <c r="A75">
        <v>2020</v>
      </c>
      <c r="B75">
        <v>11</v>
      </c>
      <c r="D75">
        <v>10</v>
      </c>
      <c r="E75" s="4">
        <v>13.264156537207235</v>
      </c>
      <c r="F75" s="4">
        <v>13.264156537207235</v>
      </c>
      <c r="H75" t="str">
        <f t="shared" si="17"/>
        <v>Ortdata!DA86</v>
      </c>
      <c r="I75">
        <f t="shared" ca="1" si="11"/>
        <v>292.05</v>
      </c>
      <c r="J75" t="str">
        <f t="shared" si="9"/>
        <v>Ortdata!DA12</v>
      </c>
      <c r="K75">
        <f t="shared" ca="1" si="10"/>
        <v>381.22</v>
      </c>
      <c r="L75">
        <f t="shared" si="12"/>
        <v>11</v>
      </c>
      <c r="M75" s="117">
        <f t="shared" ca="1" si="13"/>
        <v>1.3053244307481595</v>
      </c>
      <c r="N75" s="117"/>
      <c r="O75" s="117">
        <f t="shared" ca="1" si="14"/>
        <v>1.3053244307481595</v>
      </c>
      <c r="P75" s="73">
        <v>0</v>
      </c>
      <c r="R75" s="12" t="str">
        <f t="shared" si="15"/>
        <v>202011</v>
      </c>
      <c r="S75" s="1">
        <f t="shared" ca="1" si="16"/>
        <v>1.3053244307481595</v>
      </c>
    </row>
    <row r="76" spans="1:19">
      <c r="A76">
        <v>2020</v>
      </c>
      <c r="B76">
        <v>12</v>
      </c>
      <c r="D76">
        <v>10</v>
      </c>
      <c r="E76" s="4">
        <v>13.914339504235958</v>
      </c>
      <c r="F76" s="4">
        <v>13.914339504235958</v>
      </c>
      <c r="H76" t="str">
        <f t="shared" si="17"/>
        <v>Ortdata!DA87</v>
      </c>
      <c r="I76">
        <f t="shared" ca="1" si="11"/>
        <v>394.81</v>
      </c>
      <c r="J76" t="str">
        <f t="shared" si="9"/>
        <v>Ortdata!DA13</v>
      </c>
      <c r="K76">
        <f t="shared" ca="1" si="10"/>
        <v>465.05</v>
      </c>
      <c r="L76">
        <f t="shared" si="12"/>
        <v>12</v>
      </c>
      <c r="M76" s="117">
        <f t="shared" ca="1" si="13"/>
        <v>1.1779083609837644</v>
      </c>
      <c r="N76" s="117"/>
      <c r="O76" s="117">
        <f t="shared" ca="1" si="14"/>
        <v>1.1779083609837644</v>
      </c>
      <c r="P76" s="73">
        <v>0</v>
      </c>
      <c r="R76" s="12" t="str">
        <f t="shared" si="15"/>
        <v>202012</v>
      </c>
      <c r="S76" s="1">
        <f t="shared" ca="1" si="16"/>
        <v>1.1779083609837644</v>
      </c>
    </row>
    <row r="77" spans="1:19" s="235" customFormat="1">
      <c r="A77" s="235">
        <v>2021</v>
      </c>
      <c r="B77" s="235">
        <v>1</v>
      </c>
      <c r="D77" s="236">
        <v>10</v>
      </c>
      <c r="E77" s="236"/>
      <c r="F77" s="236"/>
      <c r="H77" s="235" t="str">
        <f t="shared" si="17"/>
        <v>Ortdata!DA88</v>
      </c>
      <c r="I77" s="235">
        <f t="shared" ca="1" si="11"/>
        <v>533.42999999999995</v>
      </c>
      <c r="J77" s="235" t="str">
        <f>J65</f>
        <v>Ortdata!DA2</v>
      </c>
      <c r="K77" s="235">
        <f t="shared" ca="1" si="10"/>
        <v>494.56</v>
      </c>
      <c r="L77" s="235">
        <f t="shared" si="12"/>
        <v>1</v>
      </c>
      <c r="M77" s="237">
        <f t="shared" ca="1" si="13"/>
        <v>0.92713195733273357</v>
      </c>
      <c r="N77" s="237"/>
      <c r="O77" s="237">
        <f t="shared" ca="1" si="14"/>
        <v>0.92713195733273357</v>
      </c>
      <c r="P77" s="235">
        <v>0</v>
      </c>
      <c r="R77" s="238" t="str">
        <f t="shared" si="15"/>
        <v>202101</v>
      </c>
      <c r="S77" s="239">
        <f ca="1">O77</f>
        <v>0.92713195733273357</v>
      </c>
    </row>
    <row r="78" spans="1:19" s="235" customFormat="1">
      <c r="A78" s="235">
        <v>2021</v>
      </c>
      <c r="B78" s="235">
        <v>2</v>
      </c>
      <c r="D78" s="236">
        <v>10</v>
      </c>
      <c r="E78" s="236"/>
      <c r="F78" s="236"/>
      <c r="H78" s="235" t="str">
        <f t="shared" si="17"/>
        <v>Ortdata!DA89</v>
      </c>
      <c r="I78" s="235">
        <f t="shared" ca="1" si="11"/>
        <v>511.52</v>
      </c>
      <c r="J78" s="235" t="str">
        <f t="shared" ref="J78:J88" si="18">J66</f>
        <v>Ortdata!DA3</v>
      </c>
      <c r="K78" s="235">
        <f t="shared" ca="1" si="10"/>
        <v>468.98</v>
      </c>
      <c r="L78" s="235">
        <f t="shared" si="12"/>
        <v>2</v>
      </c>
      <c r="M78" s="237">
        <f t="shared" ca="1" si="13"/>
        <v>0.91683609634031915</v>
      </c>
      <c r="N78" s="237"/>
      <c r="O78" s="237">
        <f t="shared" ca="1" si="14"/>
        <v>0.91683609634031915</v>
      </c>
      <c r="P78" s="235">
        <v>0</v>
      </c>
      <c r="R78" s="238" t="str">
        <f t="shared" si="15"/>
        <v>202102</v>
      </c>
      <c r="S78" s="239">
        <f t="shared" ref="S78:S100" ca="1" si="19">O78</f>
        <v>0.91683609634031915</v>
      </c>
    </row>
    <row r="79" spans="1:19" s="235" customFormat="1">
      <c r="A79" s="235">
        <v>2021</v>
      </c>
      <c r="B79" s="235">
        <v>3</v>
      </c>
      <c r="D79" s="236">
        <v>10</v>
      </c>
      <c r="E79" s="236"/>
      <c r="F79" s="236"/>
      <c r="H79" s="235" t="str">
        <f t="shared" si="17"/>
        <v>Ortdata!DA90</v>
      </c>
      <c r="I79" s="235">
        <f t="shared" ca="1" si="11"/>
        <v>422.33</v>
      </c>
      <c r="J79" s="235" t="str">
        <f t="shared" si="18"/>
        <v>Ortdata!DA4</v>
      </c>
      <c r="K79" s="235">
        <f t="shared" ca="1" si="10"/>
        <v>449.4</v>
      </c>
      <c r="L79" s="235">
        <f t="shared" si="12"/>
        <v>3</v>
      </c>
      <c r="M79" s="237">
        <f t="shared" ca="1" si="13"/>
        <v>1.064096796344091</v>
      </c>
      <c r="N79" s="237"/>
      <c r="O79" s="237">
        <f t="shared" ca="1" si="14"/>
        <v>1.064096796344091</v>
      </c>
      <c r="P79" s="235">
        <v>0</v>
      </c>
      <c r="R79" s="238" t="str">
        <f t="shared" si="15"/>
        <v>202103</v>
      </c>
      <c r="S79" s="239">
        <f t="shared" ca="1" si="19"/>
        <v>1.064096796344091</v>
      </c>
    </row>
    <row r="80" spans="1:19" s="235" customFormat="1">
      <c r="A80" s="235">
        <v>2021</v>
      </c>
      <c r="B80" s="235">
        <v>4</v>
      </c>
      <c r="D80" s="236">
        <v>10</v>
      </c>
      <c r="E80" s="236"/>
      <c r="F80" s="236"/>
      <c r="H80" s="235" t="str">
        <f t="shared" si="17"/>
        <v>Ortdata!DA91</v>
      </c>
      <c r="I80" s="235">
        <f t="shared" ca="1" si="11"/>
        <v>351.53</v>
      </c>
      <c r="J80" s="235" t="str">
        <f t="shared" si="18"/>
        <v>Ortdata!DA5</v>
      </c>
      <c r="K80" s="235">
        <f t="shared" ca="1" si="10"/>
        <v>314.58</v>
      </c>
      <c r="L80" s="235">
        <f t="shared" si="12"/>
        <v>4</v>
      </c>
      <c r="M80" s="237">
        <f t="shared" ca="1" si="13"/>
        <v>0.89488806076295058</v>
      </c>
      <c r="N80" s="237"/>
      <c r="O80" s="237">
        <f t="shared" ca="1" si="14"/>
        <v>0.89488806076295058</v>
      </c>
      <c r="P80" s="235">
        <v>0</v>
      </c>
      <c r="R80" s="238" t="str">
        <f t="shared" si="15"/>
        <v>202104</v>
      </c>
      <c r="S80" s="239">
        <f t="shared" ca="1" si="19"/>
        <v>0.89488806076295058</v>
      </c>
    </row>
    <row r="81" spans="1:19" s="235" customFormat="1">
      <c r="A81" s="235">
        <v>2021</v>
      </c>
      <c r="B81" s="235">
        <v>5</v>
      </c>
      <c r="D81" s="236">
        <v>10</v>
      </c>
      <c r="E81" s="236"/>
      <c r="F81" s="236"/>
      <c r="H81" s="235" t="str">
        <f>"Ortdata!"&amp;ADDRESS(ROW(G81)+11,$G$1+2,4)</f>
        <v>Ortdata!DA92</v>
      </c>
      <c r="I81" s="235">
        <f t="shared" ca="1" si="11"/>
        <v>219.86</v>
      </c>
      <c r="J81" s="235" t="str">
        <f t="shared" si="18"/>
        <v>Ortdata!DA6</v>
      </c>
      <c r="K81" s="235">
        <f t="shared" ca="1" si="10"/>
        <v>187.57</v>
      </c>
      <c r="L81" s="235">
        <f t="shared" si="12"/>
        <v>5</v>
      </c>
      <c r="M81" s="237">
        <f t="shared" ca="1" si="13"/>
        <v>0.85313381242608921</v>
      </c>
      <c r="N81" s="237"/>
      <c r="O81" s="237">
        <f t="shared" ca="1" si="14"/>
        <v>0.85313381242608921</v>
      </c>
      <c r="P81" s="235">
        <v>0</v>
      </c>
      <c r="R81" s="238" t="str">
        <f t="shared" si="15"/>
        <v>202105</v>
      </c>
      <c r="S81" s="239">
        <f t="shared" ca="1" si="19"/>
        <v>0.85313381242608921</v>
      </c>
    </row>
    <row r="82" spans="1:19" s="235" customFormat="1">
      <c r="A82" s="235">
        <v>2021</v>
      </c>
      <c r="B82" s="235">
        <v>6</v>
      </c>
      <c r="D82" s="236">
        <v>10</v>
      </c>
      <c r="E82" s="236"/>
      <c r="F82" s="236"/>
      <c r="H82" s="235" t="str">
        <f t="shared" si="17"/>
        <v>Ortdata!DA93</v>
      </c>
      <c r="I82" s="235">
        <f t="shared" ca="1" si="11"/>
        <v>14.64</v>
      </c>
      <c r="J82" s="235" t="str">
        <f t="shared" si="18"/>
        <v>Ortdata!DA7</v>
      </c>
      <c r="K82" s="235">
        <f t="shared" ref="K82:K87" ca="1" si="20">K70</f>
        <v>73.38</v>
      </c>
      <c r="L82" s="235">
        <f t="shared" si="12"/>
        <v>6</v>
      </c>
      <c r="M82" s="237">
        <f t="shared" ca="1" si="13"/>
        <v>5.0122950819672125</v>
      </c>
      <c r="N82" s="237"/>
      <c r="O82" s="237">
        <f t="shared" ca="1" si="14"/>
        <v>5.0122950819672125</v>
      </c>
      <c r="P82" s="235">
        <v>0</v>
      </c>
      <c r="R82" s="238" t="str">
        <f t="shared" si="15"/>
        <v>202106</v>
      </c>
      <c r="S82" s="239">
        <f t="shared" ca="1" si="19"/>
        <v>5.0122950819672125</v>
      </c>
    </row>
    <row r="83" spans="1:19" s="235" customFormat="1">
      <c r="A83" s="235">
        <v>2021</v>
      </c>
      <c r="B83" s="235">
        <v>7</v>
      </c>
      <c r="D83" s="236">
        <v>10</v>
      </c>
      <c r="E83" s="236"/>
      <c r="F83" s="236"/>
      <c r="H83" s="235" t="str">
        <f t="shared" si="17"/>
        <v>Ortdata!DA94</v>
      </c>
      <c r="I83" s="235">
        <f t="shared" ca="1" si="11"/>
        <v>0.22</v>
      </c>
      <c r="J83" s="235" t="str">
        <f t="shared" si="18"/>
        <v>Ortdata!DA8</v>
      </c>
      <c r="K83" s="235">
        <f t="shared" ca="1" si="20"/>
        <v>33.799999999999997</v>
      </c>
      <c r="L83" s="235">
        <f t="shared" si="12"/>
        <v>7</v>
      </c>
      <c r="M83" s="237">
        <f t="shared" ca="1" si="13"/>
        <v>153.63636363636363</v>
      </c>
      <c r="N83" s="237"/>
      <c r="O83" s="237">
        <f t="shared" ca="1" si="14"/>
        <v>153.63636363636363</v>
      </c>
      <c r="P83" s="235">
        <v>0</v>
      </c>
      <c r="R83" s="238" t="str">
        <f t="shared" si="15"/>
        <v>202107</v>
      </c>
      <c r="S83" s="239">
        <f t="shared" ca="1" si="19"/>
        <v>153.63636363636363</v>
      </c>
    </row>
    <row r="84" spans="1:19" s="235" customFormat="1">
      <c r="A84" s="235">
        <v>2021</v>
      </c>
      <c r="B84" s="235">
        <v>8</v>
      </c>
      <c r="D84" s="236">
        <v>10</v>
      </c>
      <c r="E84" s="236"/>
      <c r="F84" s="236"/>
      <c r="H84" s="235" t="str">
        <f t="shared" si="17"/>
        <v>Ortdata!DA95</v>
      </c>
      <c r="I84" s="235">
        <f t="shared" ca="1" si="11"/>
        <v>58.55</v>
      </c>
      <c r="J84" s="235" t="str">
        <f t="shared" si="18"/>
        <v>Ortdata!DA9</v>
      </c>
      <c r="K84" s="235">
        <f t="shared" ca="1" si="20"/>
        <v>25.84</v>
      </c>
      <c r="L84" s="235">
        <f t="shared" si="12"/>
        <v>8</v>
      </c>
      <c r="M84" s="237">
        <f t="shared" ca="1" si="13"/>
        <v>0.44133219470538004</v>
      </c>
      <c r="N84" s="237"/>
      <c r="O84" s="237">
        <f t="shared" ca="1" si="14"/>
        <v>0.44133219470538004</v>
      </c>
      <c r="P84" s="235">
        <v>0</v>
      </c>
      <c r="R84" s="238" t="str">
        <f t="shared" si="15"/>
        <v>202108</v>
      </c>
      <c r="S84" s="239">
        <f t="shared" ca="1" si="19"/>
        <v>0.44133219470538004</v>
      </c>
    </row>
    <row r="85" spans="1:19" s="235" customFormat="1">
      <c r="A85" s="235">
        <v>2021</v>
      </c>
      <c r="B85" s="235">
        <v>9</v>
      </c>
      <c r="D85" s="236">
        <v>10</v>
      </c>
      <c r="E85" s="236"/>
      <c r="F85" s="236"/>
      <c r="H85" s="235" t="str">
        <f t="shared" si="17"/>
        <v>Ortdata!DA96</v>
      </c>
      <c r="I85" s="235">
        <f t="shared" ca="1" si="11"/>
        <v>107.54</v>
      </c>
      <c r="J85" s="235" t="str">
        <f t="shared" si="18"/>
        <v>Ortdata!DA10</v>
      </c>
      <c r="K85" s="235">
        <f t="shared" ca="1" si="20"/>
        <v>119.73</v>
      </c>
      <c r="L85" s="235">
        <f t="shared" si="12"/>
        <v>9</v>
      </c>
      <c r="M85" s="237">
        <f t="shared" ca="1" si="13"/>
        <v>1.1133531709131486</v>
      </c>
      <c r="N85" s="237"/>
      <c r="O85" s="237">
        <f t="shared" ca="1" si="14"/>
        <v>1.1133531709131486</v>
      </c>
      <c r="P85" s="235">
        <v>0</v>
      </c>
      <c r="R85" s="238" t="str">
        <f t="shared" si="15"/>
        <v>202109</v>
      </c>
      <c r="S85" s="239">
        <f t="shared" ca="1" si="19"/>
        <v>1.1133531709131486</v>
      </c>
    </row>
    <row r="86" spans="1:19" s="235" customFormat="1">
      <c r="A86" s="235">
        <v>2021</v>
      </c>
      <c r="B86" s="235">
        <v>10</v>
      </c>
      <c r="D86" s="236">
        <v>10</v>
      </c>
      <c r="E86" s="236"/>
      <c r="F86" s="236"/>
      <c r="H86" s="235" t="str">
        <f t="shared" si="17"/>
        <v>Ortdata!DA97</v>
      </c>
      <c r="I86" s="235">
        <f t="shared" ca="1" si="11"/>
        <v>237.17</v>
      </c>
      <c r="J86" s="235" t="str">
        <f t="shared" si="18"/>
        <v>Ortdata!DA11</v>
      </c>
      <c r="K86" s="235">
        <f t="shared" ca="1" si="20"/>
        <v>273.42</v>
      </c>
      <c r="L86" s="235">
        <f t="shared" si="12"/>
        <v>10</v>
      </c>
      <c r="M86" s="237">
        <f t="shared" ca="1" si="13"/>
        <v>1.1528439515959017</v>
      </c>
      <c r="N86" s="237"/>
      <c r="O86" s="237">
        <f t="shared" ca="1" si="14"/>
        <v>1.1528439515959017</v>
      </c>
      <c r="P86" s="235">
        <v>0</v>
      </c>
      <c r="R86" s="238" t="str">
        <f t="shared" si="15"/>
        <v>202110</v>
      </c>
      <c r="S86" s="239">
        <f t="shared" ca="1" si="19"/>
        <v>1.1528439515959017</v>
      </c>
    </row>
    <row r="87" spans="1:19" s="235" customFormat="1">
      <c r="A87" s="235">
        <v>2021</v>
      </c>
      <c r="B87" s="235">
        <v>11</v>
      </c>
      <c r="D87" s="236">
        <v>10</v>
      </c>
      <c r="E87" s="236"/>
      <c r="F87" s="236"/>
      <c r="H87" s="235" t="str">
        <f t="shared" si="17"/>
        <v>Ortdata!DA98</v>
      </c>
      <c r="I87" s="235">
        <f t="shared" ca="1" si="11"/>
        <v>340.18</v>
      </c>
      <c r="J87" s="235" t="str">
        <f t="shared" si="18"/>
        <v>Ortdata!DA12</v>
      </c>
      <c r="K87" s="235">
        <f t="shared" ca="1" si="20"/>
        <v>381.22</v>
      </c>
      <c r="L87" s="235">
        <f t="shared" si="12"/>
        <v>11</v>
      </c>
      <c r="M87" s="237">
        <f t="shared" ca="1" si="13"/>
        <v>1.1206420130519137</v>
      </c>
      <c r="N87" s="237"/>
      <c r="O87" s="237">
        <f t="shared" ca="1" si="14"/>
        <v>1.1206420130519137</v>
      </c>
      <c r="P87" s="235">
        <v>0</v>
      </c>
      <c r="R87" s="238" t="str">
        <f t="shared" si="15"/>
        <v>202111</v>
      </c>
      <c r="S87" s="239">
        <f t="shared" ca="1" si="19"/>
        <v>1.1206420130519137</v>
      </c>
    </row>
    <row r="88" spans="1:19" s="235" customFormat="1">
      <c r="A88" s="235">
        <v>2021</v>
      </c>
      <c r="B88" s="235">
        <v>12</v>
      </c>
      <c r="D88" s="236">
        <v>10</v>
      </c>
      <c r="E88" s="236"/>
      <c r="F88" s="236"/>
      <c r="H88" s="235" t="str">
        <f t="shared" si="17"/>
        <v>Ortdata!DA99</v>
      </c>
      <c r="I88" s="235">
        <f t="shared" ca="1" si="11"/>
        <v>533.65</v>
      </c>
      <c r="J88" s="235" t="str">
        <f t="shared" si="18"/>
        <v>Ortdata!DA13</v>
      </c>
      <c r="K88" s="235">
        <f ca="1">K76</f>
        <v>465.05</v>
      </c>
      <c r="L88" s="235">
        <f t="shared" si="12"/>
        <v>12</v>
      </c>
      <c r="M88" s="237">
        <f t="shared" ca="1" si="13"/>
        <v>0.87145132577532092</v>
      </c>
      <c r="N88" s="237"/>
      <c r="O88" s="237">
        <f t="shared" ca="1" si="14"/>
        <v>0.87145132577532092</v>
      </c>
      <c r="P88" s="235">
        <v>0</v>
      </c>
      <c r="R88" s="238" t="str">
        <f t="shared" si="15"/>
        <v>202112</v>
      </c>
      <c r="S88" s="239">
        <f t="shared" ca="1" si="19"/>
        <v>0.87145132577532092</v>
      </c>
    </row>
    <row r="89" spans="1:19" s="232" customFormat="1">
      <c r="A89" s="232">
        <v>2022</v>
      </c>
      <c r="B89" s="232">
        <v>1</v>
      </c>
      <c r="D89" s="240">
        <v>10</v>
      </c>
      <c r="E89" s="240"/>
      <c r="F89" s="240"/>
      <c r="H89" s="232" t="str">
        <f>"Ortdata!"&amp;ADDRESS(ROW(G89)+11,$G$1+2,4)</f>
        <v>Ortdata!DA100</v>
      </c>
      <c r="I89" s="232">
        <f t="shared" ca="1" si="11"/>
        <v>448.82</v>
      </c>
      <c r="J89" s="232" t="str">
        <f>J77</f>
        <v>Ortdata!DA2</v>
      </c>
      <c r="K89" s="232">
        <f t="shared" ref="K89:K99" ca="1" si="21">K77</f>
        <v>494.56</v>
      </c>
      <c r="L89" s="232">
        <f t="shared" si="12"/>
        <v>1</v>
      </c>
      <c r="M89" s="241">
        <f t="shared" ca="1" si="13"/>
        <v>1.1019116795151731</v>
      </c>
      <c r="N89" s="241"/>
      <c r="O89" s="241">
        <f t="shared" ca="1" si="14"/>
        <v>1.1019116795151731</v>
      </c>
      <c r="P89" s="232">
        <v>0</v>
      </c>
      <c r="R89" s="242" t="str">
        <f t="shared" si="15"/>
        <v>202201</v>
      </c>
      <c r="S89" s="243">
        <f t="shared" ca="1" si="19"/>
        <v>1.1019116795151731</v>
      </c>
    </row>
    <row r="90" spans="1:19" s="232" customFormat="1">
      <c r="A90" s="232">
        <v>2022</v>
      </c>
      <c r="B90" s="232">
        <v>2</v>
      </c>
      <c r="D90" s="240">
        <v>10</v>
      </c>
      <c r="E90" s="240"/>
      <c r="F90" s="240"/>
      <c r="H90" s="232" t="str">
        <f t="shared" ref="H90:H100" si="22">"Ortdata!"&amp;ADDRESS(ROW(G90)+11,$G$1+2,4)</f>
        <v>Ortdata!DA101</v>
      </c>
      <c r="I90" s="232">
        <f t="shared" ca="1" si="11"/>
        <v>402.25</v>
      </c>
      <c r="J90" s="232" t="str">
        <f t="shared" ref="J90:J100" si="23">J78</f>
        <v>Ortdata!DA3</v>
      </c>
      <c r="K90" s="232">
        <f t="shared" ca="1" si="21"/>
        <v>468.98</v>
      </c>
      <c r="L90" s="232">
        <f t="shared" si="12"/>
        <v>2</v>
      </c>
      <c r="M90" s="241">
        <f t="shared" ca="1" si="13"/>
        <v>1.165891858297079</v>
      </c>
      <c r="N90" s="241"/>
      <c r="O90" s="241">
        <f t="shared" ca="1" si="14"/>
        <v>1.165891858297079</v>
      </c>
      <c r="P90" s="232">
        <v>0</v>
      </c>
      <c r="R90" s="242" t="str">
        <f t="shared" si="15"/>
        <v>202202</v>
      </c>
      <c r="S90" s="243">
        <f t="shared" ca="1" si="19"/>
        <v>1.165891858297079</v>
      </c>
    </row>
    <row r="91" spans="1:19" s="232" customFormat="1">
      <c r="A91" s="232">
        <v>2022</v>
      </c>
      <c r="B91" s="232">
        <v>3</v>
      </c>
      <c r="D91" s="240">
        <v>10</v>
      </c>
      <c r="E91" s="240"/>
      <c r="F91" s="240"/>
      <c r="H91" s="232" t="str">
        <f t="shared" si="22"/>
        <v>Ortdata!DA102</v>
      </c>
      <c r="I91" s="232">
        <f t="shared" ca="1" si="11"/>
        <v>449.61</v>
      </c>
      <c r="J91" s="232" t="str">
        <f t="shared" si="23"/>
        <v>Ortdata!DA4</v>
      </c>
      <c r="K91" s="232">
        <f t="shared" ca="1" si="21"/>
        <v>449.4</v>
      </c>
      <c r="L91" s="232">
        <f t="shared" si="12"/>
        <v>3</v>
      </c>
      <c r="M91" s="241">
        <f t="shared" ca="1" si="13"/>
        <v>0.99953292853806619</v>
      </c>
      <c r="N91" s="241"/>
      <c r="O91" s="241">
        <f t="shared" ca="1" si="14"/>
        <v>0.99953292853806619</v>
      </c>
      <c r="P91" s="232">
        <v>0</v>
      </c>
      <c r="R91" s="242" t="str">
        <f t="shared" si="15"/>
        <v>202203</v>
      </c>
      <c r="S91" s="243">
        <f t="shared" ca="1" si="19"/>
        <v>0.99953292853806619</v>
      </c>
    </row>
    <row r="92" spans="1:19" s="232" customFormat="1">
      <c r="A92" s="232">
        <v>2022</v>
      </c>
      <c r="B92" s="232">
        <v>4</v>
      </c>
      <c r="D92" s="240">
        <v>10</v>
      </c>
      <c r="E92" s="240"/>
      <c r="F92" s="240"/>
      <c r="H92" s="232" t="str">
        <f t="shared" si="22"/>
        <v>Ortdata!DA103</v>
      </c>
      <c r="I92" s="232">
        <f t="shared" ca="1" si="11"/>
        <v>331.45</v>
      </c>
      <c r="J92" s="232" t="str">
        <f t="shared" si="23"/>
        <v>Ortdata!DA5</v>
      </c>
      <c r="K92" s="232">
        <f t="shared" ca="1" si="21"/>
        <v>314.58</v>
      </c>
      <c r="L92" s="232">
        <f t="shared" si="12"/>
        <v>4</v>
      </c>
      <c r="M92" s="241">
        <f t="shared" ca="1" si="13"/>
        <v>0.9491024287222809</v>
      </c>
      <c r="N92" s="241"/>
      <c r="O92" s="241">
        <f t="shared" ca="1" si="14"/>
        <v>0.9491024287222809</v>
      </c>
      <c r="P92" s="232">
        <v>0</v>
      </c>
      <c r="R92" s="242" t="str">
        <f t="shared" si="15"/>
        <v>202204</v>
      </c>
      <c r="S92" s="243">
        <f t="shared" ca="1" si="19"/>
        <v>0.9491024287222809</v>
      </c>
    </row>
    <row r="93" spans="1:19" s="232" customFormat="1">
      <c r="A93" s="232">
        <v>2022</v>
      </c>
      <c r="B93" s="232">
        <v>5</v>
      </c>
      <c r="D93" s="240">
        <v>10</v>
      </c>
      <c r="E93" s="240"/>
      <c r="F93" s="240"/>
      <c r="H93" s="232" t="str">
        <f t="shared" si="22"/>
        <v>Ortdata!DA104</v>
      </c>
      <c r="I93" s="232">
        <f t="shared" ca="1" si="11"/>
        <v>190.43</v>
      </c>
      <c r="J93" s="232" t="str">
        <f t="shared" si="23"/>
        <v>Ortdata!DA6</v>
      </c>
      <c r="K93" s="232">
        <f t="shared" ca="1" si="21"/>
        <v>187.57</v>
      </c>
      <c r="L93" s="232">
        <f t="shared" si="12"/>
        <v>5</v>
      </c>
      <c r="M93" s="241">
        <f t="shared" ca="1" si="13"/>
        <v>0.98498135797930986</v>
      </c>
      <c r="N93" s="241"/>
      <c r="O93" s="241">
        <f t="shared" ca="1" si="14"/>
        <v>0.98498135797930986</v>
      </c>
      <c r="P93" s="232">
        <v>0</v>
      </c>
      <c r="R93" s="242" t="str">
        <f>A93 &amp; TEXT(B93,"00")</f>
        <v>202205</v>
      </c>
      <c r="S93" s="243">
        <f t="shared" ca="1" si="19"/>
        <v>0.98498135797930986</v>
      </c>
    </row>
    <row r="94" spans="1:19" s="232" customFormat="1">
      <c r="A94" s="232">
        <v>2022</v>
      </c>
      <c r="B94" s="232">
        <v>6</v>
      </c>
      <c r="D94" s="240">
        <v>10</v>
      </c>
      <c r="E94" s="240"/>
      <c r="F94" s="240"/>
      <c r="H94" s="232" t="str">
        <f t="shared" si="22"/>
        <v>Ortdata!DA105</v>
      </c>
      <c r="I94" s="232">
        <f t="shared" ca="1" si="11"/>
        <v>53.63</v>
      </c>
      <c r="J94" s="232" t="str">
        <f t="shared" si="23"/>
        <v>Ortdata!DA7</v>
      </c>
      <c r="K94" s="232">
        <f t="shared" ca="1" si="21"/>
        <v>73.38</v>
      </c>
      <c r="L94" s="232">
        <f t="shared" si="12"/>
        <v>6</v>
      </c>
      <c r="M94" s="241">
        <f t="shared" ca="1" si="13"/>
        <v>1.3682640313257504</v>
      </c>
      <c r="N94" s="241"/>
      <c r="O94" s="241">
        <f t="shared" ca="1" si="14"/>
        <v>1.3682640313257504</v>
      </c>
      <c r="P94" s="232">
        <v>0</v>
      </c>
      <c r="R94" s="242" t="str">
        <f t="shared" si="15"/>
        <v>202206</v>
      </c>
      <c r="S94" s="243">
        <f t="shared" ca="1" si="19"/>
        <v>1.3682640313257504</v>
      </c>
    </row>
    <row r="95" spans="1:19" s="232" customFormat="1">
      <c r="A95" s="232">
        <v>2022</v>
      </c>
      <c r="B95" s="232">
        <v>7</v>
      </c>
      <c r="D95" s="240">
        <v>10</v>
      </c>
      <c r="E95" s="240"/>
      <c r="F95" s="240"/>
      <c r="H95" s="232" t="str">
        <f t="shared" si="22"/>
        <v>Ortdata!DA106</v>
      </c>
      <c r="I95" s="232">
        <f t="shared" ca="1" si="11"/>
        <v>23.14</v>
      </c>
      <c r="J95" s="232" t="str">
        <f t="shared" si="23"/>
        <v>Ortdata!DA8</v>
      </c>
      <c r="K95" s="232">
        <f t="shared" ca="1" si="21"/>
        <v>33.799999999999997</v>
      </c>
      <c r="L95" s="232">
        <f t="shared" si="12"/>
        <v>7</v>
      </c>
      <c r="M95" s="241">
        <f t="shared" ca="1" si="13"/>
        <v>1.4606741573033706</v>
      </c>
      <c r="N95" s="241"/>
      <c r="O95" s="241">
        <f t="shared" ca="1" si="14"/>
        <v>1.4606741573033706</v>
      </c>
      <c r="P95" s="232">
        <v>0</v>
      </c>
      <c r="R95" s="242" t="str">
        <f t="shared" si="15"/>
        <v>202207</v>
      </c>
      <c r="S95" s="243">
        <f t="shared" ca="1" si="19"/>
        <v>1.4606741573033706</v>
      </c>
    </row>
    <row r="96" spans="1:19" s="232" customFormat="1">
      <c r="A96" s="232">
        <v>2022</v>
      </c>
      <c r="B96" s="232">
        <v>8</v>
      </c>
      <c r="D96" s="240">
        <v>10</v>
      </c>
      <c r="E96" s="240"/>
      <c r="F96" s="240"/>
      <c r="H96" s="232" t="str">
        <f t="shared" si="22"/>
        <v>Ortdata!DA107</v>
      </c>
      <c r="I96" s="232">
        <f t="shared" ca="1" si="11"/>
        <v>14.88</v>
      </c>
      <c r="J96" s="232" t="str">
        <f t="shared" si="23"/>
        <v>Ortdata!DA9</v>
      </c>
      <c r="K96" s="232">
        <f t="shared" ca="1" si="21"/>
        <v>25.84</v>
      </c>
      <c r="L96" s="232">
        <f t="shared" si="12"/>
        <v>8</v>
      </c>
      <c r="M96" s="241">
        <f t="shared" ca="1" si="13"/>
        <v>1.736559139784946</v>
      </c>
      <c r="N96" s="241"/>
      <c r="O96" s="241">
        <f t="shared" ca="1" si="14"/>
        <v>1.736559139784946</v>
      </c>
      <c r="P96" s="232">
        <v>0</v>
      </c>
      <c r="R96" s="242" t="str">
        <f t="shared" si="15"/>
        <v>202208</v>
      </c>
      <c r="S96" s="243">
        <f t="shared" ca="1" si="19"/>
        <v>1.736559139784946</v>
      </c>
    </row>
    <row r="97" spans="1:19" s="232" customFormat="1">
      <c r="A97" s="232">
        <v>2022</v>
      </c>
      <c r="B97" s="232">
        <v>9</v>
      </c>
      <c r="D97" s="240">
        <v>10</v>
      </c>
      <c r="E97" s="240"/>
      <c r="F97" s="240"/>
      <c r="H97" s="232" t="str">
        <f t="shared" si="22"/>
        <v>Ortdata!DA108</v>
      </c>
      <c r="I97" s="232">
        <f t="shared" ca="1" si="11"/>
        <v>135.63999999999999</v>
      </c>
      <c r="J97" s="232" t="str">
        <f t="shared" si="23"/>
        <v>Ortdata!DA10</v>
      </c>
      <c r="K97" s="232">
        <f t="shared" ca="1" si="21"/>
        <v>119.73</v>
      </c>
      <c r="L97" s="232">
        <f t="shared" si="12"/>
        <v>9</v>
      </c>
      <c r="M97" s="241">
        <f t="shared" ca="1" si="13"/>
        <v>0.88270421704511959</v>
      </c>
      <c r="N97" s="241"/>
      <c r="O97" s="241">
        <f t="shared" ca="1" si="14"/>
        <v>0.88270421704511959</v>
      </c>
      <c r="P97" s="232">
        <v>0</v>
      </c>
      <c r="R97" s="242" t="str">
        <f t="shared" si="15"/>
        <v>202209</v>
      </c>
      <c r="S97" s="243">
        <f t="shared" ca="1" si="19"/>
        <v>0.88270421704511959</v>
      </c>
    </row>
    <row r="98" spans="1:19" s="232" customFormat="1">
      <c r="A98" s="232">
        <v>2022</v>
      </c>
      <c r="B98" s="232">
        <v>10</v>
      </c>
      <c r="D98" s="240">
        <v>10</v>
      </c>
      <c r="E98" s="240"/>
      <c r="F98" s="240"/>
      <c r="H98" s="232" t="str">
        <f t="shared" si="22"/>
        <v>Ortdata!DA109</v>
      </c>
      <c r="I98" s="232">
        <f t="shared" ca="1" si="11"/>
        <v>178.93</v>
      </c>
      <c r="J98" s="232" t="str">
        <f t="shared" si="23"/>
        <v>Ortdata!DA11</v>
      </c>
      <c r="K98" s="232">
        <f t="shared" ca="1" si="21"/>
        <v>273.42</v>
      </c>
      <c r="L98" s="232">
        <f t="shared" si="12"/>
        <v>10</v>
      </c>
      <c r="M98" s="241">
        <f t="shared" ca="1" si="13"/>
        <v>1.5280836081149054</v>
      </c>
      <c r="N98" s="241"/>
      <c r="O98" s="241">
        <f t="shared" ca="1" si="14"/>
        <v>1.5280836081149054</v>
      </c>
      <c r="P98" s="232">
        <v>0</v>
      </c>
      <c r="R98" s="242" t="str">
        <f t="shared" si="15"/>
        <v>202210</v>
      </c>
      <c r="S98" s="243">
        <f t="shared" ca="1" si="19"/>
        <v>1.5280836081149054</v>
      </c>
    </row>
    <row r="99" spans="1:19" s="232" customFormat="1">
      <c r="A99" s="232">
        <v>2022</v>
      </c>
      <c r="B99" s="232">
        <v>11</v>
      </c>
      <c r="D99" s="240">
        <v>10</v>
      </c>
      <c r="E99" s="240"/>
      <c r="F99" s="240"/>
      <c r="H99" s="232" t="str">
        <f t="shared" si="22"/>
        <v>Ortdata!DA110</v>
      </c>
      <c r="I99" s="232">
        <f t="shared" ca="1" si="11"/>
        <v>310.06</v>
      </c>
      <c r="J99" s="232" t="str">
        <f t="shared" si="23"/>
        <v>Ortdata!DA12</v>
      </c>
      <c r="K99" s="232">
        <f t="shared" ca="1" si="21"/>
        <v>381.22</v>
      </c>
      <c r="L99" s="232">
        <f t="shared" si="12"/>
        <v>11</v>
      </c>
      <c r="M99" s="241">
        <f t="shared" ca="1" si="13"/>
        <v>1.2295039669741341</v>
      </c>
      <c r="N99" s="241"/>
      <c r="O99" s="241">
        <f t="shared" ca="1" si="14"/>
        <v>1.2295039669741341</v>
      </c>
      <c r="P99" s="232">
        <v>0</v>
      </c>
      <c r="R99" s="242" t="str">
        <f t="shared" si="15"/>
        <v>202211</v>
      </c>
      <c r="S99" s="243">
        <f t="shared" ca="1" si="19"/>
        <v>1.2295039669741341</v>
      </c>
    </row>
    <row r="100" spans="1:19" s="232" customFormat="1">
      <c r="A100" s="232">
        <v>2022</v>
      </c>
      <c r="B100" s="232">
        <v>12</v>
      </c>
      <c r="D100" s="240">
        <v>10</v>
      </c>
      <c r="E100" s="240"/>
      <c r="F100" s="240"/>
      <c r="H100" s="232" t="str">
        <f t="shared" si="22"/>
        <v>Ortdata!DA111</v>
      </c>
      <c r="I100" s="232">
        <f ca="1">INDIRECT(H100)</f>
        <v>518.38</v>
      </c>
      <c r="J100" s="232" t="str">
        <f t="shared" si="23"/>
        <v>Ortdata!DA13</v>
      </c>
      <c r="K100" s="232">
        <f ca="1">K88</f>
        <v>465.05</v>
      </c>
      <c r="L100" s="232">
        <f t="shared" si="12"/>
        <v>12</v>
      </c>
      <c r="M100" s="241">
        <f t="shared" ca="1" si="13"/>
        <v>0.89712180253867824</v>
      </c>
      <c r="N100" s="241"/>
      <c r="O100" s="241">
        <f t="shared" ca="1" si="14"/>
        <v>0.89712180253867824</v>
      </c>
      <c r="P100" s="232">
        <v>0</v>
      </c>
      <c r="R100" s="242" t="str">
        <f t="shared" si="15"/>
        <v>202212</v>
      </c>
      <c r="S100" s="243">
        <f t="shared" ca="1" si="19"/>
        <v>0.89712180253867824</v>
      </c>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9A2CF-9B55-4E29-BCCD-2B5A46AC3707}">
  <sheetPr codeName="Sheet8"/>
  <dimension ref="A1:EB474"/>
  <sheetViews>
    <sheetView workbookViewId="0">
      <selection activeCell="M6" sqref="M6"/>
    </sheetView>
  </sheetViews>
  <sheetFormatPr defaultRowHeight="14.45"/>
  <cols>
    <col min="1" max="2" width="13.42578125" customWidth="1"/>
    <col min="3" max="3" width="13.5703125" customWidth="1"/>
    <col min="4" max="4" width="13" customWidth="1"/>
    <col min="5" max="5" width="11.85546875" customWidth="1"/>
    <col min="6" max="6" width="18.5703125" customWidth="1"/>
  </cols>
  <sheetData>
    <row r="1" spans="1:107">
      <c r="A1" t="s">
        <v>741</v>
      </c>
      <c r="B1" t="s">
        <v>741</v>
      </c>
      <c r="C1" t="s">
        <v>742</v>
      </c>
      <c r="D1" t="s">
        <v>743</v>
      </c>
      <c r="E1" t="s">
        <v>744</v>
      </c>
      <c r="F1" t="s">
        <v>745</v>
      </c>
      <c r="G1">
        <v>-50</v>
      </c>
      <c r="H1">
        <v>-49</v>
      </c>
      <c r="I1">
        <v>-48</v>
      </c>
      <c r="J1">
        <v>-47</v>
      </c>
      <c r="K1">
        <v>-46</v>
      </c>
      <c r="L1">
        <v>-45</v>
      </c>
      <c r="M1">
        <v>-44</v>
      </c>
      <c r="N1">
        <v>-43</v>
      </c>
      <c r="O1">
        <v>-42</v>
      </c>
      <c r="P1">
        <v>-41</v>
      </c>
      <c r="Q1">
        <v>-40</v>
      </c>
      <c r="R1">
        <v>-39</v>
      </c>
      <c r="S1">
        <v>-38</v>
      </c>
      <c r="T1">
        <v>-37</v>
      </c>
      <c r="U1">
        <v>-36</v>
      </c>
      <c r="V1">
        <v>-35</v>
      </c>
      <c r="W1">
        <v>-34</v>
      </c>
      <c r="X1">
        <v>-33</v>
      </c>
      <c r="Y1">
        <v>-32</v>
      </c>
      <c r="Z1">
        <v>-31</v>
      </c>
      <c r="AA1">
        <v>-30</v>
      </c>
      <c r="AB1">
        <v>-29</v>
      </c>
      <c r="AC1">
        <v>-28</v>
      </c>
      <c r="AD1">
        <v>-27</v>
      </c>
      <c r="AE1">
        <v>-26</v>
      </c>
      <c r="AF1">
        <v>-25</v>
      </c>
      <c r="AG1">
        <v>-24</v>
      </c>
      <c r="AH1">
        <v>-23</v>
      </c>
      <c r="AI1">
        <v>-22</v>
      </c>
      <c r="AJ1">
        <v>-21</v>
      </c>
      <c r="AK1">
        <v>-20</v>
      </c>
      <c r="AL1">
        <v>-19</v>
      </c>
      <c r="AM1">
        <v>-18</v>
      </c>
      <c r="AN1">
        <v>-17</v>
      </c>
      <c r="AO1">
        <v>-16</v>
      </c>
      <c r="AP1">
        <v>-15</v>
      </c>
      <c r="AQ1">
        <v>-14</v>
      </c>
      <c r="AR1">
        <v>-13</v>
      </c>
      <c r="AS1">
        <v>-12</v>
      </c>
      <c r="AT1">
        <v>-11</v>
      </c>
      <c r="AU1">
        <v>-10</v>
      </c>
      <c r="AV1">
        <v>-9</v>
      </c>
      <c r="AW1">
        <v>-8</v>
      </c>
      <c r="AX1">
        <v>-7</v>
      </c>
      <c r="AY1">
        <v>-6</v>
      </c>
      <c r="AZ1">
        <v>-5</v>
      </c>
      <c r="BA1">
        <v>-4</v>
      </c>
      <c r="BB1">
        <v>-3</v>
      </c>
      <c r="BC1">
        <v>-2</v>
      </c>
      <c r="BD1">
        <v>-1</v>
      </c>
      <c r="BE1">
        <v>0</v>
      </c>
      <c r="BF1">
        <v>1</v>
      </c>
      <c r="BG1">
        <v>2</v>
      </c>
      <c r="BH1">
        <v>3</v>
      </c>
      <c r="BI1">
        <v>4</v>
      </c>
      <c r="BJ1">
        <v>5</v>
      </c>
      <c r="BK1">
        <v>6</v>
      </c>
      <c r="BL1">
        <v>7</v>
      </c>
      <c r="BM1">
        <v>8</v>
      </c>
      <c r="BN1">
        <v>9</v>
      </c>
      <c r="BO1">
        <v>10</v>
      </c>
      <c r="BP1">
        <v>11</v>
      </c>
      <c r="BQ1">
        <v>12</v>
      </c>
      <c r="BR1">
        <v>13</v>
      </c>
      <c r="BS1">
        <v>14</v>
      </c>
      <c r="BT1">
        <v>15</v>
      </c>
      <c r="BU1">
        <v>16</v>
      </c>
      <c r="BV1">
        <v>17</v>
      </c>
      <c r="BW1">
        <v>18</v>
      </c>
      <c r="BX1">
        <v>19</v>
      </c>
      <c r="BY1">
        <v>20</v>
      </c>
      <c r="BZ1">
        <v>21</v>
      </c>
      <c r="CA1">
        <v>22</v>
      </c>
      <c r="CB1">
        <v>23</v>
      </c>
      <c r="CC1">
        <v>24</v>
      </c>
      <c r="CD1">
        <v>25</v>
      </c>
      <c r="CE1">
        <v>26</v>
      </c>
      <c r="CF1">
        <v>27</v>
      </c>
      <c r="CG1">
        <v>28</v>
      </c>
      <c r="CH1">
        <v>29</v>
      </c>
      <c r="CI1">
        <v>30</v>
      </c>
      <c r="CJ1">
        <v>31</v>
      </c>
      <c r="CK1">
        <v>32</v>
      </c>
      <c r="CL1">
        <v>33</v>
      </c>
      <c r="CM1">
        <v>34</v>
      </c>
      <c r="CN1">
        <v>35</v>
      </c>
      <c r="CO1">
        <v>36</v>
      </c>
      <c r="CP1">
        <v>37</v>
      </c>
      <c r="CQ1">
        <v>38</v>
      </c>
      <c r="CR1">
        <v>39</v>
      </c>
      <c r="CS1">
        <v>40</v>
      </c>
      <c r="CT1">
        <v>41</v>
      </c>
      <c r="CU1">
        <v>42</v>
      </c>
      <c r="CV1">
        <v>43</v>
      </c>
      <c r="CW1">
        <v>44</v>
      </c>
      <c r="CX1">
        <v>45</v>
      </c>
      <c r="CY1">
        <v>46</v>
      </c>
      <c r="CZ1">
        <v>47</v>
      </c>
      <c r="DA1">
        <v>48</v>
      </c>
      <c r="DB1">
        <v>49</v>
      </c>
      <c r="DC1">
        <v>50</v>
      </c>
    </row>
    <row r="2" spans="1:107">
      <c r="A2" t="s">
        <v>372</v>
      </c>
      <c r="B2" t="s">
        <v>372</v>
      </c>
      <c r="C2" t="s">
        <v>742</v>
      </c>
      <c r="D2" t="s">
        <v>746</v>
      </c>
      <c r="E2" t="s">
        <v>747</v>
      </c>
      <c r="F2">
        <v>102023</v>
      </c>
      <c r="G2">
        <v>0</v>
      </c>
      <c r="H2">
        <v>0</v>
      </c>
      <c r="I2">
        <v>0</v>
      </c>
      <c r="J2">
        <v>0</v>
      </c>
      <c r="K2">
        <v>0</v>
      </c>
      <c r="L2">
        <v>0</v>
      </c>
      <c r="M2">
        <v>0</v>
      </c>
      <c r="N2">
        <v>0</v>
      </c>
      <c r="O2">
        <v>0</v>
      </c>
      <c r="P2">
        <v>0</v>
      </c>
      <c r="Q2">
        <v>0</v>
      </c>
      <c r="R2">
        <v>0</v>
      </c>
      <c r="S2">
        <v>0</v>
      </c>
      <c r="T2">
        <v>0</v>
      </c>
      <c r="U2">
        <v>0</v>
      </c>
      <c r="V2">
        <v>0</v>
      </c>
      <c r="W2">
        <v>0</v>
      </c>
      <c r="X2">
        <v>0</v>
      </c>
      <c r="Y2">
        <v>0</v>
      </c>
      <c r="Z2">
        <v>0</v>
      </c>
      <c r="AA2">
        <v>0</v>
      </c>
      <c r="AB2">
        <v>0</v>
      </c>
      <c r="AC2">
        <v>0</v>
      </c>
      <c r="AD2">
        <v>2</v>
      </c>
      <c r="AE2">
        <v>7</v>
      </c>
      <c r="AF2">
        <v>20</v>
      </c>
      <c r="AG2">
        <v>57</v>
      </c>
      <c r="AH2">
        <v>89</v>
      </c>
      <c r="AI2">
        <v>141</v>
      </c>
      <c r="AJ2">
        <v>206</v>
      </c>
      <c r="AK2">
        <v>266</v>
      </c>
      <c r="AL2">
        <v>340</v>
      </c>
      <c r="AM2">
        <v>419</v>
      </c>
      <c r="AN2">
        <v>476</v>
      </c>
      <c r="AO2">
        <v>562</v>
      </c>
      <c r="AP2">
        <v>652</v>
      </c>
      <c r="AQ2">
        <v>763</v>
      </c>
      <c r="AR2">
        <v>880</v>
      </c>
      <c r="AS2">
        <v>1039</v>
      </c>
      <c r="AT2">
        <v>1191</v>
      </c>
      <c r="AU2">
        <v>1394</v>
      </c>
      <c r="AV2">
        <v>1623</v>
      </c>
      <c r="AW2">
        <v>1920</v>
      </c>
      <c r="AX2">
        <v>2169</v>
      </c>
      <c r="AY2">
        <v>2476</v>
      </c>
      <c r="AZ2">
        <v>2754</v>
      </c>
      <c r="BA2">
        <v>3146</v>
      </c>
      <c r="BB2">
        <v>3459</v>
      </c>
      <c r="BC2">
        <v>3825</v>
      </c>
      <c r="BD2">
        <v>4059</v>
      </c>
      <c r="BE2">
        <v>4386</v>
      </c>
      <c r="BF2">
        <v>4744</v>
      </c>
      <c r="BG2">
        <v>5188</v>
      </c>
      <c r="BH2">
        <v>5525</v>
      </c>
      <c r="BI2">
        <v>5903</v>
      </c>
      <c r="BJ2">
        <v>6162</v>
      </c>
      <c r="BK2">
        <v>6511</v>
      </c>
      <c r="BL2">
        <v>6838</v>
      </c>
      <c r="BM2">
        <v>7207</v>
      </c>
      <c r="BN2">
        <v>7454</v>
      </c>
      <c r="BO2">
        <v>7707</v>
      </c>
      <c r="BP2">
        <v>7908</v>
      </c>
      <c r="BQ2">
        <v>8151</v>
      </c>
      <c r="BR2">
        <v>8299</v>
      </c>
      <c r="BS2">
        <v>8467</v>
      </c>
      <c r="BT2">
        <v>8572</v>
      </c>
      <c r="BU2">
        <v>8663</v>
      </c>
      <c r="BV2">
        <v>8708</v>
      </c>
      <c r="BW2">
        <v>8735</v>
      </c>
      <c r="BX2">
        <v>8745</v>
      </c>
      <c r="BY2">
        <v>8747</v>
      </c>
      <c r="BZ2">
        <v>8752</v>
      </c>
      <c r="CA2">
        <v>8759</v>
      </c>
      <c r="CB2">
        <v>8760</v>
      </c>
      <c r="CC2">
        <v>8760</v>
      </c>
      <c r="CD2">
        <v>8760</v>
      </c>
      <c r="CE2">
        <v>8760</v>
      </c>
      <c r="CF2">
        <v>8760</v>
      </c>
      <c r="CG2">
        <v>8760</v>
      </c>
      <c r="CH2">
        <v>8760</v>
      </c>
      <c r="CI2">
        <v>8760</v>
      </c>
      <c r="CJ2">
        <v>8760</v>
      </c>
      <c r="CK2">
        <v>8760</v>
      </c>
      <c r="CL2">
        <v>8760</v>
      </c>
      <c r="CM2">
        <v>8760</v>
      </c>
      <c r="CN2">
        <v>8760</v>
      </c>
      <c r="CO2">
        <v>8760</v>
      </c>
      <c r="CP2">
        <v>8760</v>
      </c>
      <c r="CQ2">
        <v>8760</v>
      </c>
      <c r="CR2">
        <v>8760</v>
      </c>
      <c r="CS2">
        <v>8760</v>
      </c>
      <c r="CT2">
        <v>8760</v>
      </c>
      <c r="CU2">
        <v>8760</v>
      </c>
      <c r="CV2">
        <v>8760</v>
      </c>
      <c r="CW2">
        <v>8760</v>
      </c>
      <c r="CX2">
        <v>8760</v>
      </c>
      <c r="CY2">
        <v>8760</v>
      </c>
      <c r="CZ2">
        <v>8760</v>
      </c>
      <c r="DA2">
        <v>8760</v>
      </c>
      <c r="DB2">
        <v>8760</v>
      </c>
      <c r="DC2">
        <v>8760</v>
      </c>
    </row>
    <row r="3" spans="1:107">
      <c r="A3" t="s">
        <v>373</v>
      </c>
      <c r="B3" t="s">
        <v>373</v>
      </c>
      <c r="C3" t="s">
        <v>742</v>
      </c>
      <c r="D3" t="s">
        <v>748</v>
      </c>
      <c r="E3" t="s">
        <v>749</v>
      </c>
      <c r="F3">
        <v>102627</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c r="AL3">
        <v>0</v>
      </c>
      <c r="AM3">
        <v>0</v>
      </c>
      <c r="AN3">
        <v>6</v>
      </c>
      <c r="AO3">
        <v>10</v>
      </c>
      <c r="AP3">
        <v>25</v>
      </c>
      <c r="AQ3">
        <v>30</v>
      </c>
      <c r="AR3">
        <v>38</v>
      </c>
      <c r="AS3">
        <v>54</v>
      </c>
      <c r="AT3">
        <v>78</v>
      </c>
      <c r="AU3">
        <v>91</v>
      </c>
      <c r="AV3">
        <v>104</v>
      </c>
      <c r="AW3">
        <v>144</v>
      </c>
      <c r="AX3">
        <v>225</v>
      </c>
      <c r="AY3">
        <v>331</v>
      </c>
      <c r="AZ3">
        <v>411</v>
      </c>
      <c r="BA3">
        <v>578</v>
      </c>
      <c r="BB3">
        <v>748</v>
      </c>
      <c r="BC3">
        <v>1024</v>
      </c>
      <c r="BD3">
        <v>1274</v>
      </c>
      <c r="BE3">
        <v>1729</v>
      </c>
      <c r="BF3">
        <v>2133</v>
      </c>
      <c r="BG3">
        <v>2666</v>
      </c>
      <c r="BH3">
        <v>3068</v>
      </c>
      <c r="BI3">
        <v>3546</v>
      </c>
      <c r="BJ3">
        <v>3942</v>
      </c>
      <c r="BK3">
        <v>4370</v>
      </c>
      <c r="BL3">
        <v>4662</v>
      </c>
      <c r="BM3">
        <v>5028</v>
      </c>
      <c r="BN3">
        <v>5309</v>
      </c>
      <c r="BO3">
        <v>5658</v>
      </c>
      <c r="BP3">
        <v>5935</v>
      </c>
      <c r="BQ3">
        <v>6262</v>
      </c>
      <c r="BR3">
        <v>6556</v>
      </c>
      <c r="BS3">
        <v>6897</v>
      </c>
      <c r="BT3">
        <v>7145</v>
      </c>
      <c r="BU3">
        <v>7466</v>
      </c>
      <c r="BV3">
        <v>7705</v>
      </c>
      <c r="BW3">
        <v>7990</v>
      </c>
      <c r="BX3">
        <v>8198</v>
      </c>
      <c r="BY3">
        <v>8414</v>
      </c>
      <c r="BZ3">
        <v>8516</v>
      </c>
      <c r="CA3">
        <v>8609</v>
      </c>
      <c r="CB3">
        <v>8671</v>
      </c>
      <c r="CC3">
        <v>8730</v>
      </c>
      <c r="CD3">
        <v>8747</v>
      </c>
      <c r="CE3">
        <v>8754</v>
      </c>
      <c r="CF3">
        <v>8758</v>
      </c>
      <c r="CG3">
        <v>8760</v>
      </c>
      <c r="CH3">
        <v>8760</v>
      </c>
      <c r="CI3">
        <v>8760</v>
      </c>
      <c r="CJ3">
        <v>8760</v>
      </c>
      <c r="CK3">
        <v>8760</v>
      </c>
      <c r="CL3">
        <v>8760</v>
      </c>
      <c r="CM3">
        <v>8760</v>
      </c>
      <c r="CN3">
        <v>8760</v>
      </c>
      <c r="CO3">
        <v>8760</v>
      </c>
      <c r="CP3">
        <v>8760</v>
      </c>
      <c r="CQ3">
        <v>8760</v>
      </c>
      <c r="CR3">
        <v>8760</v>
      </c>
      <c r="CS3">
        <v>8760</v>
      </c>
      <c r="CT3">
        <v>8760</v>
      </c>
      <c r="CU3">
        <v>8760</v>
      </c>
      <c r="CV3">
        <v>8760</v>
      </c>
      <c r="CW3">
        <v>8760</v>
      </c>
      <c r="CX3">
        <v>8760</v>
      </c>
      <c r="CY3">
        <v>8760</v>
      </c>
      <c r="CZ3">
        <v>8760</v>
      </c>
      <c r="DA3">
        <v>8760</v>
      </c>
      <c r="DB3">
        <v>8760</v>
      </c>
      <c r="DC3">
        <v>8760</v>
      </c>
    </row>
    <row r="4" spans="1:107">
      <c r="A4" s="219" t="s">
        <v>658</v>
      </c>
      <c r="B4" s="219" t="s">
        <v>658</v>
      </c>
      <c r="C4" s="10" t="s">
        <v>742</v>
      </c>
      <c r="D4" s="10" t="s">
        <v>750</v>
      </c>
      <c r="E4" s="10" t="s">
        <v>751</v>
      </c>
      <c r="F4" s="10">
        <v>102614</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5</v>
      </c>
      <c r="AS4">
        <v>24</v>
      </c>
      <c r="AT4">
        <v>39</v>
      </c>
      <c r="AU4">
        <v>67</v>
      </c>
      <c r="AV4">
        <v>104</v>
      </c>
      <c r="AW4">
        <v>166</v>
      </c>
      <c r="AX4">
        <v>220</v>
      </c>
      <c r="AY4">
        <v>293</v>
      </c>
      <c r="AZ4">
        <v>359</v>
      </c>
      <c r="BA4">
        <v>491</v>
      </c>
      <c r="BB4">
        <v>635</v>
      </c>
      <c r="BC4">
        <v>950</v>
      </c>
      <c r="BD4">
        <v>1323</v>
      </c>
      <c r="BE4">
        <v>1966</v>
      </c>
      <c r="BF4">
        <v>2376</v>
      </c>
      <c r="BG4">
        <v>2901</v>
      </c>
      <c r="BH4">
        <v>3275</v>
      </c>
      <c r="BI4">
        <v>3673</v>
      </c>
      <c r="BJ4">
        <v>4027</v>
      </c>
      <c r="BK4">
        <v>4389</v>
      </c>
      <c r="BL4">
        <v>4654</v>
      </c>
      <c r="BM4">
        <v>4932</v>
      </c>
      <c r="BN4">
        <v>5176</v>
      </c>
      <c r="BO4">
        <v>5496</v>
      </c>
      <c r="BP4">
        <v>5763</v>
      </c>
      <c r="BQ4">
        <v>6125</v>
      </c>
      <c r="BR4">
        <v>6435</v>
      </c>
      <c r="BS4">
        <v>6855</v>
      </c>
      <c r="BT4">
        <v>7133</v>
      </c>
      <c r="BU4">
        <v>7517</v>
      </c>
      <c r="BV4">
        <v>7747</v>
      </c>
      <c r="BW4">
        <v>8001</v>
      </c>
      <c r="BX4">
        <v>8200</v>
      </c>
      <c r="BY4">
        <v>8383</v>
      </c>
      <c r="BZ4">
        <v>8495</v>
      </c>
      <c r="CA4">
        <v>8584</v>
      </c>
      <c r="CB4">
        <v>8639</v>
      </c>
      <c r="CC4">
        <v>8685</v>
      </c>
      <c r="CD4">
        <v>8714</v>
      </c>
      <c r="CE4">
        <v>8735</v>
      </c>
      <c r="CF4">
        <v>8741</v>
      </c>
      <c r="CG4">
        <v>8749</v>
      </c>
      <c r="CH4">
        <v>8760</v>
      </c>
      <c r="CI4">
        <v>8760</v>
      </c>
      <c r="CJ4">
        <v>8760</v>
      </c>
      <c r="CK4">
        <v>8760</v>
      </c>
      <c r="CL4">
        <v>8760</v>
      </c>
      <c r="CM4">
        <v>8760</v>
      </c>
      <c r="CN4">
        <v>8760</v>
      </c>
      <c r="CO4">
        <v>8760</v>
      </c>
      <c r="CP4">
        <v>8760</v>
      </c>
      <c r="CQ4">
        <v>8760</v>
      </c>
      <c r="CR4">
        <v>8760</v>
      </c>
      <c r="CS4">
        <v>8760</v>
      </c>
      <c r="CT4">
        <v>8760</v>
      </c>
      <c r="CU4">
        <v>8760</v>
      </c>
      <c r="CV4">
        <v>8760</v>
      </c>
      <c r="CW4">
        <v>8760</v>
      </c>
      <c r="CX4">
        <v>8760</v>
      </c>
      <c r="CY4">
        <v>8760</v>
      </c>
      <c r="CZ4">
        <v>8760</v>
      </c>
      <c r="DA4">
        <v>8760</v>
      </c>
      <c r="DB4">
        <v>8760</v>
      </c>
      <c r="DC4">
        <v>8760</v>
      </c>
    </row>
    <row r="5" spans="1:107">
      <c r="A5" t="s">
        <v>374</v>
      </c>
      <c r="B5" t="s">
        <v>374</v>
      </c>
      <c r="C5" t="s">
        <v>742</v>
      </c>
      <c r="D5" t="s">
        <v>752</v>
      </c>
      <c r="E5" t="s">
        <v>753</v>
      </c>
      <c r="F5">
        <v>102204</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2</v>
      </c>
      <c r="AP5">
        <v>15</v>
      </c>
      <c r="AQ5">
        <v>27</v>
      </c>
      <c r="AR5">
        <v>39</v>
      </c>
      <c r="AS5">
        <v>53</v>
      </c>
      <c r="AT5">
        <v>87</v>
      </c>
      <c r="AU5">
        <v>133</v>
      </c>
      <c r="AV5">
        <v>197</v>
      </c>
      <c r="AW5">
        <v>256</v>
      </c>
      <c r="AX5">
        <v>312</v>
      </c>
      <c r="AY5">
        <v>408</v>
      </c>
      <c r="AZ5">
        <v>496</v>
      </c>
      <c r="BA5">
        <v>651</v>
      </c>
      <c r="BB5">
        <v>789</v>
      </c>
      <c r="BC5">
        <v>1038</v>
      </c>
      <c r="BD5">
        <v>1315</v>
      </c>
      <c r="BE5">
        <v>1766</v>
      </c>
      <c r="BF5">
        <v>2137</v>
      </c>
      <c r="BG5">
        <v>2572</v>
      </c>
      <c r="BH5">
        <v>2931</v>
      </c>
      <c r="BI5">
        <v>3446</v>
      </c>
      <c r="BJ5">
        <v>3860</v>
      </c>
      <c r="BK5">
        <v>4241</v>
      </c>
      <c r="BL5">
        <v>4545</v>
      </c>
      <c r="BM5">
        <v>4969</v>
      </c>
      <c r="BN5">
        <v>5305</v>
      </c>
      <c r="BO5">
        <v>5709</v>
      </c>
      <c r="BP5">
        <v>6025</v>
      </c>
      <c r="BQ5">
        <v>6444</v>
      </c>
      <c r="BR5">
        <v>6753</v>
      </c>
      <c r="BS5">
        <v>7203</v>
      </c>
      <c r="BT5">
        <v>7521</v>
      </c>
      <c r="BU5">
        <v>7820</v>
      </c>
      <c r="BV5">
        <v>8021</v>
      </c>
      <c r="BW5">
        <v>8236</v>
      </c>
      <c r="BX5">
        <v>8376</v>
      </c>
      <c r="BY5">
        <v>8508</v>
      </c>
      <c r="BZ5">
        <v>8579</v>
      </c>
      <c r="CA5">
        <v>8647</v>
      </c>
      <c r="CB5">
        <v>8678</v>
      </c>
      <c r="CC5">
        <v>8710</v>
      </c>
      <c r="CD5">
        <v>8727</v>
      </c>
      <c r="CE5">
        <v>8746</v>
      </c>
      <c r="CF5">
        <v>8756</v>
      </c>
      <c r="CG5">
        <v>8760</v>
      </c>
      <c r="CH5">
        <v>8760</v>
      </c>
      <c r="CI5">
        <v>8760</v>
      </c>
      <c r="CJ5">
        <v>8760</v>
      </c>
      <c r="CK5">
        <v>8760</v>
      </c>
      <c r="CL5">
        <v>8760</v>
      </c>
      <c r="CM5">
        <v>8760</v>
      </c>
      <c r="CN5">
        <v>8760</v>
      </c>
      <c r="CO5">
        <v>8760</v>
      </c>
      <c r="CP5">
        <v>8760</v>
      </c>
      <c r="CQ5">
        <v>8760</v>
      </c>
      <c r="CR5">
        <v>8760</v>
      </c>
      <c r="CS5">
        <v>8760</v>
      </c>
      <c r="CT5">
        <v>8760</v>
      </c>
      <c r="CU5">
        <v>8760</v>
      </c>
      <c r="CV5">
        <v>8760</v>
      </c>
      <c r="CW5">
        <v>8760</v>
      </c>
      <c r="CX5">
        <v>8760</v>
      </c>
      <c r="CY5">
        <v>8760</v>
      </c>
      <c r="CZ5">
        <v>8760</v>
      </c>
      <c r="DA5">
        <v>8760</v>
      </c>
      <c r="DB5">
        <v>8760</v>
      </c>
      <c r="DC5">
        <v>8760</v>
      </c>
    </row>
    <row r="6" spans="1:107">
      <c r="A6" t="s">
        <v>666</v>
      </c>
      <c r="B6" t="s">
        <v>666</v>
      </c>
      <c r="C6" t="s">
        <v>742</v>
      </c>
      <c r="D6" t="s">
        <v>754</v>
      </c>
      <c r="E6" t="s">
        <v>755</v>
      </c>
      <c r="F6">
        <v>102304</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2</v>
      </c>
      <c r="AQ6">
        <v>4</v>
      </c>
      <c r="AR6">
        <v>9</v>
      </c>
      <c r="AS6">
        <v>21</v>
      </c>
      <c r="AT6">
        <v>36</v>
      </c>
      <c r="AU6">
        <v>60</v>
      </c>
      <c r="AV6">
        <v>79</v>
      </c>
      <c r="AW6">
        <v>113</v>
      </c>
      <c r="AX6">
        <v>159</v>
      </c>
      <c r="AY6">
        <v>248</v>
      </c>
      <c r="AZ6">
        <v>385</v>
      </c>
      <c r="BA6">
        <v>572</v>
      </c>
      <c r="BB6">
        <v>762</v>
      </c>
      <c r="BC6">
        <v>1015</v>
      </c>
      <c r="BD6">
        <v>1304</v>
      </c>
      <c r="BE6">
        <v>1831</v>
      </c>
      <c r="BF6">
        <v>2248</v>
      </c>
      <c r="BG6">
        <v>2791</v>
      </c>
      <c r="BH6">
        <v>3151</v>
      </c>
      <c r="BI6">
        <v>3533</v>
      </c>
      <c r="BJ6">
        <v>3851</v>
      </c>
      <c r="BK6">
        <v>4293</v>
      </c>
      <c r="BL6">
        <v>4638</v>
      </c>
      <c r="BM6">
        <v>4937</v>
      </c>
      <c r="BN6">
        <v>5228</v>
      </c>
      <c r="BO6">
        <v>5567</v>
      </c>
      <c r="BP6">
        <v>5892</v>
      </c>
      <c r="BQ6">
        <v>6282</v>
      </c>
      <c r="BR6">
        <v>6566</v>
      </c>
      <c r="BS6">
        <v>6907</v>
      </c>
      <c r="BT6">
        <v>7171</v>
      </c>
      <c r="BU6">
        <v>7457</v>
      </c>
      <c r="BV6">
        <v>7682</v>
      </c>
      <c r="BW6">
        <v>7914</v>
      </c>
      <c r="BX6">
        <v>8074</v>
      </c>
      <c r="BY6">
        <v>8232</v>
      </c>
      <c r="BZ6">
        <v>8348</v>
      </c>
      <c r="CA6">
        <v>8468</v>
      </c>
      <c r="CB6">
        <v>8561</v>
      </c>
      <c r="CC6">
        <v>8645</v>
      </c>
      <c r="CD6">
        <v>8693</v>
      </c>
      <c r="CE6">
        <v>8732</v>
      </c>
      <c r="CF6">
        <v>8747</v>
      </c>
      <c r="CG6">
        <v>8758</v>
      </c>
      <c r="CH6">
        <v>8760</v>
      </c>
      <c r="CI6">
        <v>8760</v>
      </c>
      <c r="CJ6">
        <v>8760</v>
      </c>
      <c r="CK6">
        <v>8760</v>
      </c>
      <c r="CL6">
        <v>8760</v>
      </c>
      <c r="CM6">
        <v>8760</v>
      </c>
      <c r="CN6">
        <v>8760</v>
      </c>
      <c r="CO6">
        <v>8760</v>
      </c>
      <c r="CP6">
        <v>8760</v>
      </c>
      <c r="CQ6">
        <v>8760</v>
      </c>
      <c r="CR6">
        <v>8760</v>
      </c>
      <c r="CS6">
        <v>8760</v>
      </c>
      <c r="CT6">
        <v>8760</v>
      </c>
      <c r="CU6">
        <v>8760</v>
      </c>
      <c r="CV6">
        <v>8760</v>
      </c>
      <c r="CW6">
        <v>8760</v>
      </c>
      <c r="CX6">
        <v>8760</v>
      </c>
      <c r="CY6">
        <v>8760</v>
      </c>
      <c r="CZ6">
        <v>8760</v>
      </c>
      <c r="DA6">
        <v>8760</v>
      </c>
      <c r="DB6">
        <v>8760</v>
      </c>
      <c r="DC6">
        <v>8760</v>
      </c>
    </row>
    <row r="7" spans="1:107">
      <c r="A7" s="11" t="s">
        <v>667</v>
      </c>
      <c r="B7" s="11" t="s">
        <v>667</v>
      </c>
      <c r="C7" t="s">
        <v>742</v>
      </c>
      <c r="D7" t="s">
        <v>756</v>
      </c>
      <c r="E7" t="s">
        <v>757</v>
      </c>
      <c r="F7">
        <v>102715</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5</v>
      </c>
      <c r="AH7">
        <v>8</v>
      </c>
      <c r="AI7">
        <v>9</v>
      </c>
      <c r="AJ7">
        <v>14</v>
      </c>
      <c r="AK7">
        <v>18</v>
      </c>
      <c r="AL7">
        <v>33</v>
      </c>
      <c r="AM7">
        <v>71</v>
      </c>
      <c r="AN7">
        <v>112</v>
      </c>
      <c r="AO7">
        <v>156</v>
      </c>
      <c r="AP7">
        <v>205</v>
      </c>
      <c r="AQ7">
        <v>281</v>
      </c>
      <c r="AR7">
        <v>349</v>
      </c>
      <c r="AS7">
        <v>456</v>
      </c>
      <c r="AT7">
        <v>540</v>
      </c>
      <c r="AU7">
        <v>666</v>
      </c>
      <c r="AV7">
        <v>812</v>
      </c>
      <c r="AW7">
        <v>985</v>
      </c>
      <c r="AX7">
        <v>1137</v>
      </c>
      <c r="AY7">
        <v>1357</v>
      </c>
      <c r="AZ7">
        <v>1544</v>
      </c>
      <c r="BA7">
        <v>1854</v>
      </c>
      <c r="BB7">
        <v>2155</v>
      </c>
      <c r="BC7">
        <v>2547</v>
      </c>
      <c r="BD7">
        <v>2890</v>
      </c>
      <c r="BE7">
        <v>3346</v>
      </c>
      <c r="BF7">
        <v>3734</v>
      </c>
      <c r="BG7">
        <v>4123</v>
      </c>
      <c r="BH7">
        <v>4407</v>
      </c>
      <c r="BI7">
        <v>4699</v>
      </c>
      <c r="BJ7">
        <v>4939</v>
      </c>
      <c r="BK7">
        <v>5219</v>
      </c>
      <c r="BL7">
        <v>5500</v>
      </c>
      <c r="BM7">
        <v>5841</v>
      </c>
      <c r="BN7">
        <v>6103</v>
      </c>
      <c r="BO7">
        <v>6448</v>
      </c>
      <c r="BP7">
        <v>6691</v>
      </c>
      <c r="BQ7">
        <v>7051</v>
      </c>
      <c r="BR7">
        <v>7301</v>
      </c>
      <c r="BS7">
        <v>7565</v>
      </c>
      <c r="BT7">
        <v>7759</v>
      </c>
      <c r="BU7">
        <v>7969</v>
      </c>
      <c r="BV7">
        <v>8103</v>
      </c>
      <c r="BW7">
        <v>8258</v>
      </c>
      <c r="BX7">
        <v>8362</v>
      </c>
      <c r="BY7">
        <v>8474</v>
      </c>
      <c r="BZ7">
        <v>8539</v>
      </c>
      <c r="CA7">
        <v>8606</v>
      </c>
      <c r="CB7">
        <v>8636</v>
      </c>
      <c r="CC7">
        <v>8678</v>
      </c>
      <c r="CD7">
        <v>8706</v>
      </c>
      <c r="CE7">
        <v>8726</v>
      </c>
      <c r="CF7">
        <v>8734</v>
      </c>
      <c r="CG7">
        <v>8748</v>
      </c>
      <c r="CH7">
        <v>8756</v>
      </c>
      <c r="CI7">
        <v>8759</v>
      </c>
      <c r="CJ7">
        <v>8760</v>
      </c>
      <c r="CK7">
        <v>8760</v>
      </c>
      <c r="CL7">
        <v>8760</v>
      </c>
      <c r="CM7">
        <v>8760</v>
      </c>
      <c r="CN7">
        <v>8760</v>
      </c>
      <c r="CO7">
        <v>8760</v>
      </c>
      <c r="CP7">
        <v>8760</v>
      </c>
      <c r="CQ7">
        <v>8760</v>
      </c>
      <c r="CR7">
        <v>8760</v>
      </c>
      <c r="CS7">
        <v>8760</v>
      </c>
      <c r="CT7">
        <v>8760</v>
      </c>
      <c r="CU7">
        <v>8760</v>
      </c>
      <c r="CV7">
        <v>8760</v>
      </c>
      <c r="CW7">
        <v>8760</v>
      </c>
      <c r="CX7">
        <v>8760</v>
      </c>
      <c r="CY7">
        <v>8760</v>
      </c>
      <c r="CZ7">
        <v>8760</v>
      </c>
      <c r="DA7">
        <v>8760</v>
      </c>
      <c r="DB7">
        <v>8760</v>
      </c>
      <c r="DC7">
        <v>8760</v>
      </c>
    </row>
    <row r="8" spans="1:107">
      <c r="A8" t="s">
        <v>375</v>
      </c>
      <c r="B8" t="s">
        <v>375</v>
      </c>
      <c r="C8" t="s">
        <v>742</v>
      </c>
      <c r="D8" t="s">
        <v>758</v>
      </c>
      <c r="E8" t="s">
        <v>759</v>
      </c>
      <c r="F8">
        <v>102332</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3</v>
      </c>
      <c r="AR8">
        <v>6</v>
      </c>
      <c r="AS8">
        <v>8</v>
      </c>
      <c r="AT8">
        <v>17</v>
      </c>
      <c r="AU8">
        <v>50</v>
      </c>
      <c r="AV8">
        <v>76</v>
      </c>
      <c r="AW8">
        <v>125</v>
      </c>
      <c r="AX8">
        <v>167</v>
      </c>
      <c r="AY8">
        <v>277</v>
      </c>
      <c r="AZ8">
        <v>374</v>
      </c>
      <c r="BA8">
        <v>573</v>
      </c>
      <c r="BB8">
        <v>733</v>
      </c>
      <c r="BC8">
        <v>1018</v>
      </c>
      <c r="BD8">
        <v>1326</v>
      </c>
      <c r="BE8">
        <v>1768</v>
      </c>
      <c r="BF8">
        <v>2071</v>
      </c>
      <c r="BG8">
        <v>2593</v>
      </c>
      <c r="BH8">
        <v>3024</v>
      </c>
      <c r="BI8">
        <v>3491</v>
      </c>
      <c r="BJ8">
        <v>3871</v>
      </c>
      <c r="BK8">
        <v>4242</v>
      </c>
      <c r="BL8">
        <v>4640</v>
      </c>
      <c r="BM8">
        <v>5008</v>
      </c>
      <c r="BN8">
        <v>5309</v>
      </c>
      <c r="BO8">
        <v>5601</v>
      </c>
      <c r="BP8">
        <v>5896</v>
      </c>
      <c r="BQ8">
        <v>6250</v>
      </c>
      <c r="BR8">
        <v>6592</v>
      </c>
      <c r="BS8">
        <v>6959</v>
      </c>
      <c r="BT8">
        <v>7276</v>
      </c>
      <c r="BU8">
        <v>7595</v>
      </c>
      <c r="BV8">
        <v>7864</v>
      </c>
      <c r="BW8">
        <v>8102</v>
      </c>
      <c r="BX8">
        <v>8251</v>
      </c>
      <c r="BY8">
        <v>8381</v>
      </c>
      <c r="BZ8">
        <v>8472</v>
      </c>
      <c r="CA8">
        <v>8551</v>
      </c>
      <c r="CB8">
        <v>8617</v>
      </c>
      <c r="CC8">
        <v>8667</v>
      </c>
      <c r="CD8">
        <v>8706</v>
      </c>
      <c r="CE8">
        <v>8745</v>
      </c>
      <c r="CF8">
        <v>8753</v>
      </c>
      <c r="CG8">
        <v>8760</v>
      </c>
      <c r="CH8">
        <v>8760</v>
      </c>
      <c r="CI8">
        <v>8760</v>
      </c>
      <c r="CJ8">
        <v>8760</v>
      </c>
      <c r="CK8">
        <v>8760</v>
      </c>
      <c r="CL8">
        <v>8760</v>
      </c>
      <c r="CM8">
        <v>8760</v>
      </c>
      <c r="CN8">
        <v>8760</v>
      </c>
      <c r="CO8">
        <v>8760</v>
      </c>
      <c r="CP8">
        <v>8760</v>
      </c>
      <c r="CQ8">
        <v>8760</v>
      </c>
      <c r="CR8">
        <v>8760</v>
      </c>
      <c r="CS8">
        <v>8760</v>
      </c>
      <c r="CT8">
        <v>8760</v>
      </c>
      <c r="CU8">
        <v>8760</v>
      </c>
      <c r="CV8">
        <v>8760</v>
      </c>
      <c r="CW8">
        <v>8760</v>
      </c>
      <c r="CX8">
        <v>8760</v>
      </c>
      <c r="CY8">
        <v>8760</v>
      </c>
      <c r="CZ8">
        <v>8760</v>
      </c>
      <c r="DA8">
        <v>8760</v>
      </c>
      <c r="DB8">
        <v>8760</v>
      </c>
      <c r="DC8">
        <v>8760</v>
      </c>
    </row>
    <row r="9" spans="1:107">
      <c r="A9" t="s">
        <v>668</v>
      </c>
      <c r="B9" t="s">
        <v>668</v>
      </c>
      <c r="C9" t="s">
        <v>742</v>
      </c>
      <c r="D9" t="s">
        <v>760</v>
      </c>
      <c r="E9" t="s">
        <v>761</v>
      </c>
      <c r="F9">
        <v>102003</v>
      </c>
      <c r="G9">
        <v>0</v>
      </c>
      <c r="H9">
        <v>0</v>
      </c>
      <c r="I9">
        <v>0</v>
      </c>
      <c r="J9">
        <v>0</v>
      </c>
      <c r="K9">
        <v>0</v>
      </c>
      <c r="L9">
        <v>0</v>
      </c>
      <c r="M9">
        <v>0</v>
      </c>
      <c r="N9">
        <v>0</v>
      </c>
      <c r="O9">
        <v>0</v>
      </c>
      <c r="P9">
        <v>0</v>
      </c>
      <c r="Q9">
        <v>0</v>
      </c>
      <c r="R9">
        <v>0</v>
      </c>
      <c r="S9">
        <v>0</v>
      </c>
      <c r="T9">
        <v>0</v>
      </c>
      <c r="U9">
        <v>0</v>
      </c>
      <c r="V9">
        <v>0</v>
      </c>
      <c r="W9">
        <v>0</v>
      </c>
      <c r="X9">
        <v>0</v>
      </c>
      <c r="Y9">
        <v>4</v>
      </c>
      <c r="Z9">
        <v>6</v>
      </c>
      <c r="AA9">
        <v>10</v>
      </c>
      <c r="AB9">
        <v>16</v>
      </c>
      <c r="AC9">
        <v>23</v>
      </c>
      <c r="AD9">
        <v>30</v>
      </c>
      <c r="AE9">
        <v>48</v>
      </c>
      <c r="AF9">
        <v>66</v>
      </c>
      <c r="AG9">
        <v>94</v>
      </c>
      <c r="AH9">
        <v>111</v>
      </c>
      <c r="AI9">
        <v>145</v>
      </c>
      <c r="AJ9">
        <v>189</v>
      </c>
      <c r="AK9">
        <v>239</v>
      </c>
      <c r="AL9">
        <v>296</v>
      </c>
      <c r="AM9">
        <v>378</v>
      </c>
      <c r="AN9">
        <v>447</v>
      </c>
      <c r="AO9">
        <v>553</v>
      </c>
      <c r="AP9">
        <v>669</v>
      </c>
      <c r="AQ9">
        <v>765</v>
      </c>
      <c r="AR9">
        <v>846</v>
      </c>
      <c r="AS9">
        <v>977</v>
      </c>
      <c r="AT9">
        <v>1070</v>
      </c>
      <c r="AU9">
        <v>1187</v>
      </c>
      <c r="AV9">
        <v>1317</v>
      </c>
      <c r="AW9">
        <v>1488</v>
      </c>
      <c r="AX9">
        <v>1656</v>
      </c>
      <c r="AY9">
        <v>1931</v>
      </c>
      <c r="AZ9">
        <v>2150</v>
      </c>
      <c r="BA9">
        <v>2411</v>
      </c>
      <c r="BB9">
        <v>2593</v>
      </c>
      <c r="BC9">
        <v>2891</v>
      </c>
      <c r="BD9">
        <v>3238</v>
      </c>
      <c r="BE9">
        <v>3731</v>
      </c>
      <c r="BF9">
        <v>4094</v>
      </c>
      <c r="BG9">
        <v>4456</v>
      </c>
      <c r="BH9">
        <v>4694</v>
      </c>
      <c r="BI9">
        <v>5005</v>
      </c>
      <c r="BJ9">
        <v>5279</v>
      </c>
      <c r="BK9">
        <v>5585</v>
      </c>
      <c r="BL9">
        <v>5828</v>
      </c>
      <c r="BM9">
        <v>6126</v>
      </c>
      <c r="BN9">
        <v>6394</v>
      </c>
      <c r="BO9">
        <v>6668</v>
      </c>
      <c r="BP9">
        <v>6915</v>
      </c>
      <c r="BQ9">
        <v>7224</v>
      </c>
      <c r="BR9">
        <v>7466</v>
      </c>
      <c r="BS9">
        <v>7690</v>
      </c>
      <c r="BT9">
        <v>7852</v>
      </c>
      <c r="BU9">
        <v>8067</v>
      </c>
      <c r="BV9">
        <v>8205</v>
      </c>
      <c r="BW9">
        <v>8347</v>
      </c>
      <c r="BX9">
        <v>8452</v>
      </c>
      <c r="BY9">
        <v>8539</v>
      </c>
      <c r="BZ9">
        <v>8612</v>
      </c>
      <c r="CA9">
        <v>8674</v>
      </c>
      <c r="CB9">
        <v>8711</v>
      </c>
      <c r="CC9">
        <v>8733</v>
      </c>
      <c r="CD9">
        <v>8743</v>
      </c>
      <c r="CE9">
        <v>8755</v>
      </c>
      <c r="CF9">
        <v>8760</v>
      </c>
      <c r="CG9">
        <v>8760</v>
      </c>
      <c r="CH9">
        <v>8760</v>
      </c>
      <c r="CI9">
        <v>8760</v>
      </c>
      <c r="CJ9">
        <v>8760</v>
      </c>
      <c r="CK9">
        <v>8760</v>
      </c>
      <c r="CL9">
        <v>8760</v>
      </c>
      <c r="CM9">
        <v>8760</v>
      </c>
      <c r="CN9">
        <v>8760</v>
      </c>
      <c r="CO9">
        <v>8760</v>
      </c>
      <c r="CP9">
        <v>8760</v>
      </c>
      <c r="CQ9">
        <v>8760</v>
      </c>
      <c r="CR9">
        <v>8760</v>
      </c>
      <c r="CS9">
        <v>8760</v>
      </c>
      <c r="CT9">
        <v>8760</v>
      </c>
      <c r="CU9">
        <v>8760</v>
      </c>
      <c r="CV9">
        <v>8760</v>
      </c>
      <c r="CW9">
        <v>8760</v>
      </c>
      <c r="CX9">
        <v>8760</v>
      </c>
      <c r="CY9">
        <v>8760</v>
      </c>
      <c r="CZ9">
        <v>8760</v>
      </c>
      <c r="DA9">
        <v>8760</v>
      </c>
      <c r="DB9">
        <v>8760</v>
      </c>
      <c r="DC9">
        <v>8760</v>
      </c>
    </row>
    <row r="10" spans="1:107">
      <c r="A10" t="s">
        <v>659</v>
      </c>
      <c r="B10" t="s">
        <v>659</v>
      </c>
      <c r="C10" t="s">
        <v>742</v>
      </c>
      <c r="D10" t="s">
        <v>762</v>
      </c>
      <c r="E10" t="s">
        <v>763</v>
      </c>
      <c r="F10">
        <v>102224</v>
      </c>
      <c r="G10">
        <v>0</v>
      </c>
      <c r="H10">
        <v>0</v>
      </c>
      <c r="I10">
        <v>0</v>
      </c>
      <c r="J10">
        <v>0</v>
      </c>
      <c r="K10">
        <v>0</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5</v>
      </c>
      <c r="AP10">
        <v>14</v>
      </c>
      <c r="AQ10">
        <v>32</v>
      </c>
      <c r="AR10">
        <v>66</v>
      </c>
      <c r="AS10">
        <v>95</v>
      </c>
      <c r="AT10">
        <v>136</v>
      </c>
      <c r="AU10">
        <v>160</v>
      </c>
      <c r="AV10">
        <v>198</v>
      </c>
      <c r="AW10">
        <v>249</v>
      </c>
      <c r="AX10">
        <v>314</v>
      </c>
      <c r="AY10">
        <v>431</v>
      </c>
      <c r="AZ10">
        <v>558</v>
      </c>
      <c r="BA10">
        <v>740</v>
      </c>
      <c r="BB10">
        <v>911</v>
      </c>
      <c r="BC10">
        <v>1234</v>
      </c>
      <c r="BD10">
        <v>1505</v>
      </c>
      <c r="BE10">
        <v>1915</v>
      </c>
      <c r="BF10">
        <v>2361</v>
      </c>
      <c r="BG10">
        <v>2807</v>
      </c>
      <c r="BH10">
        <v>3140</v>
      </c>
      <c r="BI10">
        <v>3518</v>
      </c>
      <c r="BJ10">
        <v>3834</v>
      </c>
      <c r="BK10">
        <v>4310</v>
      </c>
      <c r="BL10">
        <v>4628</v>
      </c>
      <c r="BM10">
        <v>4958</v>
      </c>
      <c r="BN10">
        <v>5272</v>
      </c>
      <c r="BO10">
        <v>5657</v>
      </c>
      <c r="BP10">
        <v>5999</v>
      </c>
      <c r="BQ10">
        <v>6436</v>
      </c>
      <c r="BR10">
        <v>6789</v>
      </c>
      <c r="BS10">
        <v>7179</v>
      </c>
      <c r="BT10">
        <v>7474</v>
      </c>
      <c r="BU10">
        <v>7786</v>
      </c>
      <c r="BV10">
        <v>7979</v>
      </c>
      <c r="BW10">
        <v>8197</v>
      </c>
      <c r="BX10">
        <v>8303</v>
      </c>
      <c r="BY10">
        <v>8423</v>
      </c>
      <c r="BZ10">
        <v>8503</v>
      </c>
      <c r="CA10">
        <v>8585</v>
      </c>
      <c r="CB10">
        <v>8626</v>
      </c>
      <c r="CC10">
        <v>8668</v>
      </c>
      <c r="CD10">
        <v>8708</v>
      </c>
      <c r="CE10">
        <v>8744</v>
      </c>
      <c r="CF10">
        <v>8758</v>
      </c>
      <c r="CG10">
        <v>8760</v>
      </c>
      <c r="CH10">
        <v>8760</v>
      </c>
      <c r="CI10">
        <v>8760</v>
      </c>
      <c r="CJ10">
        <v>8760</v>
      </c>
      <c r="CK10">
        <v>8760</v>
      </c>
      <c r="CL10">
        <v>8760</v>
      </c>
      <c r="CM10">
        <v>8760</v>
      </c>
      <c r="CN10">
        <v>8760</v>
      </c>
      <c r="CO10">
        <v>8760</v>
      </c>
      <c r="CP10">
        <v>8760</v>
      </c>
      <c r="CQ10">
        <v>8760</v>
      </c>
      <c r="CR10">
        <v>8760</v>
      </c>
      <c r="CS10">
        <v>8760</v>
      </c>
      <c r="CT10">
        <v>8760</v>
      </c>
      <c r="CU10">
        <v>8760</v>
      </c>
      <c r="CV10">
        <v>8760</v>
      </c>
      <c r="CW10">
        <v>8760</v>
      </c>
      <c r="CX10">
        <v>8760</v>
      </c>
      <c r="CY10">
        <v>8760</v>
      </c>
      <c r="CZ10">
        <v>8760</v>
      </c>
      <c r="DA10">
        <v>8760</v>
      </c>
      <c r="DB10">
        <v>8760</v>
      </c>
      <c r="DC10">
        <v>8760</v>
      </c>
    </row>
    <row r="11" spans="1:107">
      <c r="A11" s="10" t="s">
        <v>688</v>
      </c>
      <c r="B11" s="10" t="s">
        <v>688</v>
      </c>
      <c r="C11" s="10" t="s">
        <v>742</v>
      </c>
      <c r="D11" s="10" t="s">
        <v>764</v>
      </c>
      <c r="E11" s="10" t="s">
        <v>765</v>
      </c>
      <c r="F11" s="10">
        <v>102343</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3</v>
      </c>
      <c r="AN11">
        <v>7</v>
      </c>
      <c r="AO11">
        <v>24</v>
      </c>
      <c r="AP11">
        <v>30</v>
      </c>
      <c r="AQ11">
        <v>35</v>
      </c>
      <c r="AR11">
        <v>37</v>
      </c>
      <c r="AS11">
        <v>45</v>
      </c>
      <c r="AT11">
        <v>54</v>
      </c>
      <c r="AU11">
        <v>93</v>
      </c>
      <c r="AV11">
        <v>146</v>
      </c>
      <c r="AW11">
        <v>264</v>
      </c>
      <c r="AX11">
        <v>361</v>
      </c>
      <c r="AY11">
        <v>518</v>
      </c>
      <c r="AZ11">
        <v>688</v>
      </c>
      <c r="BA11">
        <v>887</v>
      </c>
      <c r="BB11">
        <v>1102</v>
      </c>
      <c r="BC11">
        <v>1373</v>
      </c>
      <c r="BD11">
        <v>1643</v>
      </c>
      <c r="BE11">
        <v>2060</v>
      </c>
      <c r="BF11">
        <v>2508</v>
      </c>
      <c r="BG11">
        <v>2975</v>
      </c>
      <c r="BH11">
        <v>3390</v>
      </c>
      <c r="BI11">
        <v>3838</v>
      </c>
      <c r="BJ11">
        <v>4201</v>
      </c>
      <c r="BK11">
        <v>4625</v>
      </c>
      <c r="BL11">
        <v>4976</v>
      </c>
      <c r="BM11">
        <v>5334</v>
      </c>
      <c r="BN11">
        <v>5649</v>
      </c>
      <c r="BO11">
        <v>6053</v>
      </c>
      <c r="BP11">
        <v>6357</v>
      </c>
      <c r="BQ11">
        <v>6747</v>
      </c>
      <c r="BR11">
        <v>7062</v>
      </c>
      <c r="BS11">
        <v>7381</v>
      </c>
      <c r="BT11">
        <v>7608</v>
      </c>
      <c r="BU11">
        <v>7858</v>
      </c>
      <c r="BV11">
        <v>8053</v>
      </c>
      <c r="BW11">
        <v>8232</v>
      </c>
      <c r="BX11">
        <v>8357</v>
      </c>
      <c r="BY11">
        <v>8485</v>
      </c>
      <c r="BZ11">
        <v>8549</v>
      </c>
      <c r="CA11">
        <v>8627</v>
      </c>
      <c r="CB11">
        <v>8659</v>
      </c>
      <c r="CC11">
        <v>8702</v>
      </c>
      <c r="CD11">
        <v>8719</v>
      </c>
      <c r="CE11">
        <v>8735</v>
      </c>
      <c r="CF11">
        <v>8748</v>
      </c>
      <c r="CG11">
        <v>8760</v>
      </c>
      <c r="CH11">
        <v>8760</v>
      </c>
      <c r="CI11">
        <v>8760</v>
      </c>
      <c r="CJ11">
        <v>8760</v>
      </c>
      <c r="CK11">
        <v>8760</v>
      </c>
      <c r="CL11">
        <v>8760</v>
      </c>
      <c r="CM11">
        <v>8760</v>
      </c>
      <c r="CN11">
        <v>8760</v>
      </c>
      <c r="CO11">
        <v>8760</v>
      </c>
      <c r="CP11">
        <v>8760</v>
      </c>
      <c r="CQ11">
        <v>8760</v>
      </c>
      <c r="CR11">
        <v>8760</v>
      </c>
      <c r="CS11">
        <v>8760</v>
      </c>
      <c r="CT11">
        <v>8760</v>
      </c>
      <c r="CU11">
        <v>8760</v>
      </c>
      <c r="CV11">
        <v>8760</v>
      </c>
      <c r="CW11">
        <v>8760</v>
      </c>
      <c r="CX11">
        <v>8760</v>
      </c>
      <c r="CY11">
        <v>8760</v>
      </c>
      <c r="CZ11">
        <v>8760</v>
      </c>
      <c r="DA11">
        <v>8760</v>
      </c>
      <c r="DB11">
        <v>8760</v>
      </c>
      <c r="DC11">
        <v>8760</v>
      </c>
    </row>
    <row r="12" spans="1:107">
      <c r="A12" t="s">
        <v>669</v>
      </c>
      <c r="B12" t="s">
        <v>669</v>
      </c>
      <c r="C12" t="s">
        <v>742</v>
      </c>
      <c r="D12" t="s">
        <v>766</v>
      </c>
      <c r="E12" t="s">
        <v>767</v>
      </c>
      <c r="F12">
        <v>102111</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3</v>
      </c>
      <c r="AT12">
        <v>7</v>
      </c>
      <c r="AU12">
        <v>11</v>
      </c>
      <c r="AV12">
        <v>15</v>
      </c>
      <c r="AW12">
        <v>27</v>
      </c>
      <c r="AX12">
        <v>59</v>
      </c>
      <c r="AY12">
        <v>110</v>
      </c>
      <c r="AZ12">
        <v>137</v>
      </c>
      <c r="BA12">
        <v>246</v>
      </c>
      <c r="BB12">
        <v>414</v>
      </c>
      <c r="BC12">
        <v>642</v>
      </c>
      <c r="BD12">
        <v>834</v>
      </c>
      <c r="BE12">
        <v>1103</v>
      </c>
      <c r="BF12">
        <v>1430</v>
      </c>
      <c r="BG12">
        <v>1747</v>
      </c>
      <c r="BH12">
        <v>2217</v>
      </c>
      <c r="BI12">
        <v>2815</v>
      </c>
      <c r="BJ12">
        <v>3196</v>
      </c>
      <c r="BK12">
        <v>3644</v>
      </c>
      <c r="BL12">
        <v>4084</v>
      </c>
      <c r="BM12">
        <v>4530</v>
      </c>
      <c r="BN12">
        <v>4791</v>
      </c>
      <c r="BO12">
        <v>5147</v>
      </c>
      <c r="BP12">
        <v>5456</v>
      </c>
      <c r="BQ12">
        <v>5919</v>
      </c>
      <c r="BR12">
        <v>6304</v>
      </c>
      <c r="BS12">
        <v>6783</v>
      </c>
      <c r="BT12">
        <v>7116</v>
      </c>
      <c r="BU12">
        <v>7517</v>
      </c>
      <c r="BV12">
        <v>7778</v>
      </c>
      <c r="BW12">
        <v>8044</v>
      </c>
      <c r="BX12">
        <v>8202</v>
      </c>
      <c r="BY12">
        <v>8372</v>
      </c>
      <c r="BZ12">
        <v>8485</v>
      </c>
      <c r="CA12">
        <v>8566</v>
      </c>
      <c r="CB12">
        <v>8610</v>
      </c>
      <c r="CC12">
        <v>8656</v>
      </c>
      <c r="CD12">
        <v>8684</v>
      </c>
      <c r="CE12">
        <v>8712</v>
      </c>
      <c r="CF12">
        <v>8729</v>
      </c>
      <c r="CG12">
        <v>8748</v>
      </c>
      <c r="CH12">
        <v>8758</v>
      </c>
      <c r="CI12">
        <v>8760</v>
      </c>
      <c r="CJ12">
        <v>8760</v>
      </c>
      <c r="CK12">
        <v>8760</v>
      </c>
      <c r="CL12">
        <v>8760</v>
      </c>
      <c r="CM12">
        <v>8760</v>
      </c>
      <c r="CN12">
        <v>8760</v>
      </c>
      <c r="CO12">
        <v>8760</v>
      </c>
      <c r="CP12">
        <v>8760</v>
      </c>
      <c r="CQ12">
        <v>8760</v>
      </c>
      <c r="CR12">
        <v>8760</v>
      </c>
      <c r="CS12">
        <v>8760</v>
      </c>
      <c r="CT12">
        <v>8760</v>
      </c>
      <c r="CU12">
        <v>8760</v>
      </c>
      <c r="CV12">
        <v>8760</v>
      </c>
      <c r="CW12">
        <v>8760</v>
      </c>
      <c r="CX12">
        <v>8760</v>
      </c>
      <c r="CY12">
        <v>8760</v>
      </c>
      <c r="CZ12">
        <v>8760</v>
      </c>
      <c r="DA12">
        <v>8760</v>
      </c>
      <c r="DB12">
        <v>8760</v>
      </c>
      <c r="DC12">
        <v>8760</v>
      </c>
    </row>
    <row r="13" spans="1:107">
      <c r="A13" t="s">
        <v>660</v>
      </c>
      <c r="B13" t="s">
        <v>660</v>
      </c>
      <c r="C13" t="s">
        <v>742</v>
      </c>
      <c r="D13" t="s">
        <v>768</v>
      </c>
      <c r="E13" t="s">
        <v>769</v>
      </c>
      <c r="F13">
        <v>102804</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3</v>
      </c>
      <c r="AG13">
        <v>14</v>
      </c>
      <c r="AH13">
        <v>30</v>
      </c>
      <c r="AI13">
        <v>47</v>
      </c>
      <c r="AJ13">
        <v>64</v>
      </c>
      <c r="AK13">
        <v>117</v>
      </c>
      <c r="AL13">
        <v>136</v>
      </c>
      <c r="AM13">
        <v>167</v>
      </c>
      <c r="AN13">
        <v>202</v>
      </c>
      <c r="AO13">
        <v>246</v>
      </c>
      <c r="AP13">
        <v>292</v>
      </c>
      <c r="AQ13">
        <v>370</v>
      </c>
      <c r="AR13">
        <v>442</v>
      </c>
      <c r="AS13">
        <v>555</v>
      </c>
      <c r="AT13">
        <v>644</v>
      </c>
      <c r="AU13">
        <v>764</v>
      </c>
      <c r="AV13">
        <v>886</v>
      </c>
      <c r="AW13">
        <v>1021</v>
      </c>
      <c r="AX13">
        <v>1188</v>
      </c>
      <c r="AY13">
        <v>1431</v>
      </c>
      <c r="AZ13">
        <v>1643</v>
      </c>
      <c r="BA13">
        <v>1946</v>
      </c>
      <c r="BB13">
        <v>2227</v>
      </c>
      <c r="BC13">
        <v>2638</v>
      </c>
      <c r="BD13">
        <v>3050</v>
      </c>
      <c r="BE13">
        <v>3503</v>
      </c>
      <c r="BF13">
        <v>3862</v>
      </c>
      <c r="BG13">
        <v>4227</v>
      </c>
      <c r="BH13">
        <v>4473</v>
      </c>
      <c r="BI13">
        <v>4773</v>
      </c>
      <c r="BJ13">
        <v>5004</v>
      </c>
      <c r="BK13">
        <v>5273</v>
      </c>
      <c r="BL13">
        <v>5527</v>
      </c>
      <c r="BM13">
        <v>5839</v>
      </c>
      <c r="BN13">
        <v>6125</v>
      </c>
      <c r="BO13">
        <v>6466</v>
      </c>
      <c r="BP13">
        <v>6732</v>
      </c>
      <c r="BQ13">
        <v>7038</v>
      </c>
      <c r="BR13">
        <v>7277</v>
      </c>
      <c r="BS13">
        <v>7551</v>
      </c>
      <c r="BT13">
        <v>7739</v>
      </c>
      <c r="BU13">
        <v>7982</v>
      </c>
      <c r="BV13">
        <v>8118</v>
      </c>
      <c r="BW13">
        <v>8286</v>
      </c>
      <c r="BX13">
        <v>8386</v>
      </c>
      <c r="BY13">
        <v>8490</v>
      </c>
      <c r="BZ13">
        <v>8563</v>
      </c>
      <c r="CA13">
        <v>8625</v>
      </c>
      <c r="CB13">
        <v>8659</v>
      </c>
      <c r="CC13">
        <v>8687</v>
      </c>
      <c r="CD13">
        <v>8712</v>
      </c>
      <c r="CE13">
        <v>8740</v>
      </c>
      <c r="CF13">
        <v>8750</v>
      </c>
      <c r="CG13">
        <v>8757</v>
      </c>
      <c r="CH13">
        <v>8758</v>
      </c>
      <c r="CI13">
        <v>8760</v>
      </c>
      <c r="CJ13">
        <v>8760</v>
      </c>
      <c r="CK13">
        <v>8760</v>
      </c>
      <c r="CL13">
        <v>8760</v>
      </c>
      <c r="CM13">
        <v>8760</v>
      </c>
      <c r="CN13">
        <v>8760</v>
      </c>
      <c r="CO13">
        <v>8760</v>
      </c>
      <c r="CP13">
        <v>8760</v>
      </c>
      <c r="CQ13">
        <v>8760</v>
      </c>
      <c r="CR13">
        <v>8760</v>
      </c>
      <c r="CS13">
        <v>8760</v>
      </c>
      <c r="CT13">
        <v>8760</v>
      </c>
      <c r="CU13">
        <v>8760</v>
      </c>
      <c r="CV13">
        <v>8760</v>
      </c>
      <c r="CW13">
        <v>8760</v>
      </c>
      <c r="CX13">
        <v>8760</v>
      </c>
      <c r="CY13">
        <v>8760</v>
      </c>
      <c r="CZ13">
        <v>8760</v>
      </c>
      <c r="DA13">
        <v>8760</v>
      </c>
      <c r="DB13">
        <v>8760</v>
      </c>
      <c r="DC13">
        <v>8760</v>
      </c>
    </row>
    <row r="14" spans="1:107">
      <c r="A14" t="s">
        <v>377</v>
      </c>
      <c r="B14" t="s">
        <v>377</v>
      </c>
      <c r="C14" t="s">
        <v>742</v>
      </c>
      <c r="D14" t="s">
        <v>770</v>
      </c>
      <c r="E14" t="s">
        <v>771</v>
      </c>
      <c r="F14">
        <v>102601</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2</v>
      </c>
      <c r="AM14">
        <v>5</v>
      </c>
      <c r="AN14">
        <v>7</v>
      </c>
      <c r="AO14">
        <v>11</v>
      </c>
      <c r="AP14">
        <v>20</v>
      </c>
      <c r="AQ14">
        <v>40</v>
      </c>
      <c r="AR14">
        <v>65</v>
      </c>
      <c r="AS14">
        <v>91</v>
      </c>
      <c r="AT14">
        <v>115</v>
      </c>
      <c r="AU14">
        <v>148</v>
      </c>
      <c r="AV14">
        <v>179</v>
      </c>
      <c r="AW14">
        <v>256</v>
      </c>
      <c r="AX14">
        <v>329</v>
      </c>
      <c r="AY14">
        <v>445</v>
      </c>
      <c r="AZ14">
        <v>569</v>
      </c>
      <c r="BA14">
        <v>760</v>
      </c>
      <c r="BB14">
        <v>967</v>
      </c>
      <c r="BC14">
        <v>1294</v>
      </c>
      <c r="BD14">
        <v>1673</v>
      </c>
      <c r="BE14">
        <v>2174</v>
      </c>
      <c r="BF14">
        <v>2574</v>
      </c>
      <c r="BG14">
        <v>2982</v>
      </c>
      <c r="BH14">
        <v>3327</v>
      </c>
      <c r="BI14">
        <v>3743</v>
      </c>
      <c r="BJ14">
        <v>4010</v>
      </c>
      <c r="BK14">
        <v>4321</v>
      </c>
      <c r="BL14">
        <v>4608</v>
      </c>
      <c r="BM14">
        <v>4986</v>
      </c>
      <c r="BN14">
        <v>5277</v>
      </c>
      <c r="BO14">
        <v>5607</v>
      </c>
      <c r="BP14">
        <v>5929</v>
      </c>
      <c r="BQ14">
        <v>6267</v>
      </c>
      <c r="BR14">
        <v>6533</v>
      </c>
      <c r="BS14">
        <v>6860</v>
      </c>
      <c r="BT14">
        <v>7116</v>
      </c>
      <c r="BU14">
        <v>7431</v>
      </c>
      <c r="BV14">
        <v>7651</v>
      </c>
      <c r="BW14">
        <v>7907</v>
      </c>
      <c r="BX14">
        <v>8137</v>
      </c>
      <c r="BY14">
        <v>8332</v>
      </c>
      <c r="BZ14">
        <v>8452</v>
      </c>
      <c r="CA14">
        <v>8546</v>
      </c>
      <c r="CB14">
        <v>8602</v>
      </c>
      <c r="CC14">
        <v>8661</v>
      </c>
      <c r="CD14">
        <v>8696</v>
      </c>
      <c r="CE14">
        <v>8726</v>
      </c>
      <c r="CF14">
        <v>8736</v>
      </c>
      <c r="CG14">
        <v>8751</v>
      </c>
      <c r="CH14">
        <v>8759</v>
      </c>
      <c r="CI14">
        <v>8760</v>
      </c>
      <c r="CJ14">
        <v>8760</v>
      </c>
      <c r="CK14">
        <v>8760</v>
      </c>
      <c r="CL14">
        <v>8760</v>
      </c>
      <c r="CM14">
        <v>8760</v>
      </c>
      <c r="CN14">
        <v>8760</v>
      </c>
      <c r="CO14">
        <v>8760</v>
      </c>
      <c r="CP14">
        <v>8760</v>
      </c>
      <c r="CQ14">
        <v>8760</v>
      </c>
      <c r="CR14">
        <v>8760</v>
      </c>
      <c r="CS14">
        <v>8760</v>
      </c>
      <c r="CT14">
        <v>8760</v>
      </c>
      <c r="CU14">
        <v>8760</v>
      </c>
      <c r="CV14">
        <v>8760</v>
      </c>
      <c r="CW14">
        <v>8760</v>
      </c>
      <c r="CX14">
        <v>8760</v>
      </c>
      <c r="CY14">
        <v>8760</v>
      </c>
      <c r="CZ14">
        <v>8760</v>
      </c>
      <c r="DA14">
        <v>8760</v>
      </c>
      <c r="DB14">
        <v>8760</v>
      </c>
      <c r="DC14">
        <v>8760</v>
      </c>
    </row>
    <row r="15" spans="1:107">
      <c r="A15" t="s">
        <v>661</v>
      </c>
      <c r="B15" t="s">
        <v>661</v>
      </c>
      <c r="C15" t="s">
        <v>742</v>
      </c>
      <c r="D15" t="s">
        <v>772</v>
      </c>
      <c r="E15" t="s">
        <v>773</v>
      </c>
      <c r="F15">
        <v>102809</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3</v>
      </c>
      <c r="AG15">
        <v>5</v>
      </c>
      <c r="AH15">
        <v>14</v>
      </c>
      <c r="AI15">
        <v>22</v>
      </c>
      <c r="AJ15">
        <v>30</v>
      </c>
      <c r="AK15">
        <v>50</v>
      </c>
      <c r="AL15">
        <v>65</v>
      </c>
      <c r="AM15">
        <v>113</v>
      </c>
      <c r="AN15">
        <v>145</v>
      </c>
      <c r="AO15">
        <v>191</v>
      </c>
      <c r="AP15">
        <v>223</v>
      </c>
      <c r="AQ15">
        <v>268</v>
      </c>
      <c r="AR15">
        <v>328</v>
      </c>
      <c r="AS15">
        <v>424</v>
      </c>
      <c r="AT15">
        <v>529</v>
      </c>
      <c r="AU15">
        <v>683</v>
      </c>
      <c r="AV15">
        <v>812</v>
      </c>
      <c r="AW15">
        <v>971</v>
      </c>
      <c r="AX15">
        <v>1149</v>
      </c>
      <c r="AY15">
        <v>1415</v>
      </c>
      <c r="AZ15">
        <v>1655</v>
      </c>
      <c r="BA15">
        <v>2024</v>
      </c>
      <c r="BB15">
        <v>2403</v>
      </c>
      <c r="BC15">
        <v>2885</v>
      </c>
      <c r="BD15">
        <v>3363</v>
      </c>
      <c r="BE15">
        <v>3863</v>
      </c>
      <c r="BF15">
        <v>4259</v>
      </c>
      <c r="BG15">
        <v>4758</v>
      </c>
      <c r="BH15">
        <v>5080</v>
      </c>
      <c r="BI15">
        <v>5421</v>
      </c>
      <c r="BJ15">
        <v>5741</v>
      </c>
      <c r="BK15">
        <v>6052</v>
      </c>
      <c r="BL15">
        <v>6324</v>
      </c>
      <c r="BM15">
        <v>6635</v>
      </c>
      <c r="BN15">
        <v>6937</v>
      </c>
      <c r="BO15">
        <v>7291</v>
      </c>
      <c r="BP15">
        <v>7545</v>
      </c>
      <c r="BQ15">
        <v>7820</v>
      </c>
      <c r="BR15">
        <v>7999</v>
      </c>
      <c r="BS15">
        <v>8198</v>
      </c>
      <c r="BT15">
        <v>8323</v>
      </c>
      <c r="BU15">
        <v>8447</v>
      </c>
      <c r="BV15">
        <v>8504</v>
      </c>
      <c r="BW15">
        <v>8573</v>
      </c>
      <c r="BX15">
        <v>8613</v>
      </c>
      <c r="BY15">
        <v>8641</v>
      </c>
      <c r="BZ15">
        <v>8664</v>
      </c>
      <c r="CA15">
        <v>8696</v>
      </c>
      <c r="CB15">
        <v>8710</v>
      </c>
      <c r="CC15">
        <v>8733</v>
      </c>
      <c r="CD15">
        <v>8745</v>
      </c>
      <c r="CE15">
        <v>8757</v>
      </c>
      <c r="CF15">
        <v>8760</v>
      </c>
      <c r="CG15">
        <v>8760</v>
      </c>
      <c r="CH15">
        <v>8760</v>
      </c>
      <c r="CI15">
        <v>8760</v>
      </c>
      <c r="CJ15">
        <v>8760</v>
      </c>
      <c r="CK15">
        <v>8760</v>
      </c>
      <c r="CL15">
        <v>8760</v>
      </c>
      <c r="CM15">
        <v>8760</v>
      </c>
      <c r="CN15">
        <v>8760</v>
      </c>
      <c r="CO15">
        <v>8760</v>
      </c>
      <c r="CP15">
        <v>8760</v>
      </c>
      <c r="CQ15">
        <v>8760</v>
      </c>
      <c r="CR15">
        <v>8760</v>
      </c>
      <c r="CS15">
        <v>8760</v>
      </c>
      <c r="CT15">
        <v>8760</v>
      </c>
      <c r="CU15">
        <v>8760</v>
      </c>
      <c r="CV15">
        <v>8760</v>
      </c>
      <c r="CW15">
        <v>8760</v>
      </c>
      <c r="CX15">
        <v>8760</v>
      </c>
      <c r="CY15">
        <v>8760</v>
      </c>
      <c r="CZ15">
        <v>8760</v>
      </c>
      <c r="DA15">
        <v>8760</v>
      </c>
      <c r="DB15">
        <v>8760</v>
      </c>
      <c r="DC15">
        <v>8760</v>
      </c>
    </row>
    <row r="16" spans="1:107">
      <c r="A16" t="s">
        <v>662</v>
      </c>
      <c r="B16" t="s">
        <v>662</v>
      </c>
      <c r="C16" t="s">
        <v>742</v>
      </c>
      <c r="D16" t="s">
        <v>774</v>
      </c>
      <c r="E16" t="s">
        <v>775</v>
      </c>
      <c r="F16">
        <v>102501</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1</v>
      </c>
      <c r="AM16">
        <v>6</v>
      </c>
      <c r="AN16">
        <v>7</v>
      </c>
      <c r="AO16">
        <v>9</v>
      </c>
      <c r="AP16">
        <v>18</v>
      </c>
      <c r="AQ16">
        <v>56</v>
      </c>
      <c r="AR16">
        <v>97</v>
      </c>
      <c r="AS16">
        <v>129</v>
      </c>
      <c r="AT16">
        <v>156</v>
      </c>
      <c r="AU16">
        <v>202</v>
      </c>
      <c r="AV16">
        <v>254</v>
      </c>
      <c r="AW16">
        <v>327</v>
      </c>
      <c r="AX16">
        <v>413</v>
      </c>
      <c r="AY16">
        <v>550</v>
      </c>
      <c r="AZ16">
        <v>699</v>
      </c>
      <c r="BA16">
        <v>918</v>
      </c>
      <c r="BB16">
        <v>1110</v>
      </c>
      <c r="BC16">
        <v>1420</v>
      </c>
      <c r="BD16">
        <v>1719</v>
      </c>
      <c r="BE16">
        <v>2159</v>
      </c>
      <c r="BF16">
        <v>2584</v>
      </c>
      <c r="BG16">
        <v>3035</v>
      </c>
      <c r="BH16">
        <v>3437</v>
      </c>
      <c r="BI16">
        <v>4015</v>
      </c>
      <c r="BJ16">
        <v>4402</v>
      </c>
      <c r="BK16">
        <v>4788</v>
      </c>
      <c r="BL16">
        <v>5001</v>
      </c>
      <c r="BM16">
        <v>5328</v>
      </c>
      <c r="BN16">
        <v>5637</v>
      </c>
      <c r="BO16">
        <v>6005</v>
      </c>
      <c r="BP16">
        <v>6316</v>
      </c>
      <c r="BQ16">
        <v>6687</v>
      </c>
      <c r="BR16">
        <v>6966</v>
      </c>
      <c r="BS16">
        <v>7291</v>
      </c>
      <c r="BT16">
        <v>7563</v>
      </c>
      <c r="BU16">
        <v>7815</v>
      </c>
      <c r="BV16">
        <v>8013</v>
      </c>
      <c r="BW16">
        <v>8205</v>
      </c>
      <c r="BX16">
        <v>8361</v>
      </c>
      <c r="BY16">
        <v>8526</v>
      </c>
      <c r="BZ16">
        <v>8626</v>
      </c>
      <c r="CA16">
        <v>8683</v>
      </c>
      <c r="CB16">
        <v>8709</v>
      </c>
      <c r="CC16">
        <v>8732</v>
      </c>
      <c r="CD16">
        <v>8741</v>
      </c>
      <c r="CE16">
        <v>8755</v>
      </c>
      <c r="CF16">
        <v>8759</v>
      </c>
      <c r="CG16">
        <v>8760</v>
      </c>
      <c r="CH16">
        <v>8760</v>
      </c>
      <c r="CI16">
        <v>8760</v>
      </c>
      <c r="CJ16">
        <v>8760</v>
      </c>
      <c r="CK16">
        <v>8760</v>
      </c>
      <c r="CL16">
        <v>8760</v>
      </c>
      <c r="CM16">
        <v>8760</v>
      </c>
      <c r="CN16">
        <v>8760</v>
      </c>
      <c r="CO16">
        <v>8760</v>
      </c>
      <c r="CP16">
        <v>8760</v>
      </c>
      <c r="CQ16">
        <v>8760</v>
      </c>
      <c r="CR16">
        <v>8760</v>
      </c>
      <c r="CS16">
        <v>8760</v>
      </c>
      <c r="CT16">
        <v>8760</v>
      </c>
      <c r="CU16">
        <v>8760</v>
      </c>
      <c r="CV16">
        <v>8760</v>
      </c>
      <c r="CW16">
        <v>8760</v>
      </c>
      <c r="CX16">
        <v>8760</v>
      </c>
      <c r="CY16">
        <v>8760</v>
      </c>
      <c r="CZ16">
        <v>8760</v>
      </c>
      <c r="DA16">
        <v>8760</v>
      </c>
      <c r="DB16">
        <v>8760</v>
      </c>
      <c r="DC16">
        <v>8760</v>
      </c>
    </row>
    <row r="17" spans="1:107">
      <c r="A17" t="s">
        <v>378</v>
      </c>
      <c r="B17" t="s">
        <v>378</v>
      </c>
      <c r="C17" t="s">
        <v>742</v>
      </c>
      <c r="D17" t="s">
        <v>776</v>
      </c>
      <c r="E17" t="s">
        <v>777</v>
      </c>
      <c r="F17">
        <v>102001</v>
      </c>
      <c r="G17">
        <v>0</v>
      </c>
      <c r="H17">
        <v>0</v>
      </c>
      <c r="I17">
        <v>0</v>
      </c>
      <c r="J17">
        <v>0</v>
      </c>
      <c r="K17">
        <v>0</v>
      </c>
      <c r="L17">
        <v>0</v>
      </c>
      <c r="M17">
        <v>0</v>
      </c>
      <c r="N17">
        <v>0</v>
      </c>
      <c r="O17">
        <v>0</v>
      </c>
      <c r="P17">
        <v>0</v>
      </c>
      <c r="Q17">
        <v>0</v>
      </c>
      <c r="R17">
        <v>0</v>
      </c>
      <c r="S17">
        <v>0</v>
      </c>
      <c r="T17">
        <v>0</v>
      </c>
      <c r="U17">
        <v>0</v>
      </c>
      <c r="V17">
        <v>0</v>
      </c>
      <c r="W17">
        <v>12</v>
      </c>
      <c r="X17">
        <v>20</v>
      </c>
      <c r="Y17">
        <v>41</v>
      </c>
      <c r="Z17">
        <v>65</v>
      </c>
      <c r="AA17">
        <v>78</v>
      </c>
      <c r="AB17">
        <v>112</v>
      </c>
      <c r="AC17">
        <v>141</v>
      </c>
      <c r="AD17">
        <v>161</v>
      </c>
      <c r="AE17">
        <v>182</v>
      </c>
      <c r="AF17">
        <v>197</v>
      </c>
      <c r="AG17">
        <v>231</v>
      </c>
      <c r="AH17">
        <v>266</v>
      </c>
      <c r="AI17">
        <v>300</v>
      </c>
      <c r="AJ17">
        <v>330</v>
      </c>
      <c r="AK17">
        <v>395</v>
      </c>
      <c r="AL17">
        <v>435</v>
      </c>
      <c r="AM17">
        <v>495</v>
      </c>
      <c r="AN17">
        <v>553</v>
      </c>
      <c r="AO17">
        <v>615</v>
      </c>
      <c r="AP17">
        <v>668</v>
      </c>
      <c r="AQ17">
        <v>749</v>
      </c>
      <c r="AR17">
        <v>873</v>
      </c>
      <c r="AS17">
        <v>1041</v>
      </c>
      <c r="AT17">
        <v>1187</v>
      </c>
      <c r="AU17">
        <v>1397</v>
      </c>
      <c r="AV17">
        <v>1625</v>
      </c>
      <c r="AW17">
        <v>1852</v>
      </c>
      <c r="AX17">
        <v>2090</v>
      </c>
      <c r="AY17">
        <v>2372</v>
      </c>
      <c r="AZ17">
        <v>2600</v>
      </c>
      <c r="BA17">
        <v>2910</v>
      </c>
      <c r="BB17">
        <v>3130</v>
      </c>
      <c r="BC17">
        <v>3428</v>
      </c>
      <c r="BD17">
        <v>3700</v>
      </c>
      <c r="BE17">
        <v>4077</v>
      </c>
      <c r="BF17">
        <v>4427</v>
      </c>
      <c r="BG17">
        <v>4787</v>
      </c>
      <c r="BH17">
        <v>5058</v>
      </c>
      <c r="BI17">
        <v>5349</v>
      </c>
      <c r="BJ17">
        <v>5565</v>
      </c>
      <c r="BK17">
        <v>5878</v>
      </c>
      <c r="BL17">
        <v>6166</v>
      </c>
      <c r="BM17">
        <v>6514</v>
      </c>
      <c r="BN17">
        <v>6775</v>
      </c>
      <c r="BO17">
        <v>7087</v>
      </c>
      <c r="BP17">
        <v>7289</v>
      </c>
      <c r="BQ17">
        <v>7593</v>
      </c>
      <c r="BR17">
        <v>7810</v>
      </c>
      <c r="BS17">
        <v>8039</v>
      </c>
      <c r="BT17">
        <v>8211</v>
      </c>
      <c r="BU17">
        <v>8355</v>
      </c>
      <c r="BV17">
        <v>8442</v>
      </c>
      <c r="BW17">
        <v>8523</v>
      </c>
      <c r="BX17">
        <v>8574</v>
      </c>
      <c r="BY17">
        <v>8632</v>
      </c>
      <c r="BZ17">
        <v>8673</v>
      </c>
      <c r="CA17">
        <v>8712</v>
      </c>
      <c r="CB17">
        <v>8730</v>
      </c>
      <c r="CC17">
        <v>8744</v>
      </c>
      <c r="CD17">
        <v>8752</v>
      </c>
      <c r="CE17">
        <v>8755</v>
      </c>
      <c r="CF17">
        <v>8759</v>
      </c>
      <c r="CG17">
        <v>8760</v>
      </c>
      <c r="CH17">
        <v>8760</v>
      </c>
      <c r="CI17">
        <v>8760</v>
      </c>
      <c r="CJ17">
        <v>8760</v>
      </c>
      <c r="CK17">
        <v>8760</v>
      </c>
      <c r="CL17">
        <v>8760</v>
      </c>
      <c r="CM17">
        <v>8760</v>
      </c>
      <c r="CN17">
        <v>8760</v>
      </c>
      <c r="CO17">
        <v>8760</v>
      </c>
      <c r="CP17">
        <v>8760</v>
      </c>
      <c r="CQ17">
        <v>8760</v>
      </c>
      <c r="CR17">
        <v>8760</v>
      </c>
      <c r="CS17">
        <v>8760</v>
      </c>
      <c r="CT17">
        <v>8760</v>
      </c>
      <c r="CU17">
        <v>8760</v>
      </c>
      <c r="CV17">
        <v>8760</v>
      </c>
      <c r="CW17">
        <v>8760</v>
      </c>
      <c r="CX17">
        <v>8760</v>
      </c>
      <c r="CY17">
        <v>8760</v>
      </c>
      <c r="CZ17">
        <v>8760</v>
      </c>
      <c r="DA17">
        <v>8760</v>
      </c>
      <c r="DB17">
        <v>8760</v>
      </c>
      <c r="DC17">
        <v>8760</v>
      </c>
    </row>
    <row r="18" spans="1:107">
      <c r="A18" s="219" t="s">
        <v>693</v>
      </c>
      <c r="B18" s="219" t="s">
        <v>693</v>
      </c>
      <c r="C18" s="10" t="s">
        <v>742</v>
      </c>
      <c r="D18" s="10" t="s">
        <v>778</v>
      </c>
      <c r="E18" s="10" t="s">
        <v>779</v>
      </c>
      <c r="F18" s="10">
        <v>102138</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11</v>
      </c>
      <c r="AY18">
        <v>41</v>
      </c>
      <c r="AZ18">
        <v>72</v>
      </c>
      <c r="BA18">
        <v>128</v>
      </c>
      <c r="BB18">
        <v>215</v>
      </c>
      <c r="BC18">
        <v>420</v>
      </c>
      <c r="BD18">
        <v>641</v>
      </c>
      <c r="BE18">
        <v>914</v>
      </c>
      <c r="BF18">
        <v>1232</v>
      </c>
      <c r="BG18">
        <v>1624</v>
      </c>
      <c r="BH18">
        <v>1993</v>
      </c>
      <c r="BI18">
        <v>2661</v>
      </c>
      <c r="BJ18">
        <v>3076</v>
      </c>
      <c r="BK18">
        <v>3494</v>
      </c>
      <c r="BL18">
        <v>3881</v>
      </c>
      <c r="BM18">
        <v>4322</v>
      </c>
      <c r="BN18">
        <v>4615</v>
      </c>
      <c r="BO18">
        <v>4928</v>
      </c>
      <c r="BP18">
        <v>5221</v>
      </c>
      <c r="BQ18">
        <v>5692</v>
      </c>
      <c r="BR18">
        <v>6107</v>
      </c>
      <c r="BS18">
        <v>6550</v>
      </c>
      <c r="BT18">
        <v>6954</v>
      </c>
      <c r="BU18">
        <v>7399</v>
      </c>
      <c r="BV18">
        <v>7691</v>
      </c>
      <c r="BW18">
        <v>7990</v>
      </c>
      <c r="BX18">
        <v>8176</v>
      </c>
      <c r="BY18">
        <v>8353</v>
      </c>
      <c r="BZ18">
        <v>8457</v>
      </c>
      <c r="CA18">
        <v>8562</v>
      </c>
      <c r="CB18">
        <v>8624</v>
      </c>
      <c r="CC18">
        <v>8674</v>
      </c>
      <c r="CD18">
        <v>8705</v>
      </c>
      <c r="CE18">
        <v>8723</v>
      </c>
      <c r="CF18">
        <v>8738</v>
      </c>
      <c r="CG18">
        <v>8749</v>
      </c>
      <c r="CH18">
        <v>8760</v>
      </c>
      <c r="CI18">
        <v>8760</v>
      </c>
      <c r="CJ18">
        <v>8760</v>
      </c>
      <c r="CK18">
        <v>8760</v>
      </c>
      <c r="CL18">
        <v>8760</v>
      </c>
      <c r="CM18">
        <v>8760</v>
      </c>
      <c r="CN18">
        <v>8760</v>
      </c>
      <c r="CO18">
        <v>8760</v>
      </c>
      <c r="CP18">
        <v>8760</v>
      </c>
      <c r="CQ18">
        <v>8760</v>
      </c>
      <c r="CR18">
        <v>8760</v>
      </c>
      <c r="CS18">
        <v>8760</v>
      </c>
      <c r="CT18">
        <v>8760</v>
      </c>
      <c r="CU18">
        <v>8760</v>
      </c>
      <c r="CV18">
        <v>8760</v>
      </c>
      <c r="CW18">
        <v>8760</v>
      </c>
      <c r="CX18">
        <v>8760</v>
      </c>
      <c r="CY18">
        <v>8760</v>
      </c>
      <c r="CZ18">
        <v>8760</v>
      </c>
      <c r="DA18">
        <v>8760</v>
      </c>
      <c r="DB18">
        <v>8760</v>
      </c>
      <c r="DC18">
        <v>8760</v>
      </c>
    </row>
    <row r="19" spans="1:107">
      <c r="A19" t="s">
        <v>380</v>
      </c>
      <c r="B19" t="s">
        <v>380</v>
      </c>
      <c r="C19" t="s">
        <v>742</v>
      </c>
      <c r="D19" t="s">
        <v>780</v>
      </c>
      <c r="E19" t="s">
        <v>781</v>
      </c>
      <c r="F19">
        <v>102002</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9</v>
      </c>
      <c r="AC19">
        <v>16</v>
      </c>
      <c r="AD19">
        <v>23</v>
      </c>
      <c r="AE19">
        <v>42</v>
      </c>
      <c r="AF19">
        <v>59</v>
      </c>
      <c r="AG19">
        <v>104</v>
      </c>
      <c r="AH19">
        <v>134</v>
      </c>
      <c r="AI19">
        <v>159</v>
      </c>
      <c r="AJ19">
        <v>197</v>
      </c>
      <c r="AK19">
        <v>250</v>
      </c>
      <c r="AL19">
        <v>293</v>
      </c>
      <c r="AM19">
        <v>344</v>
      </c>
      <c r="AN19">
        <v>397</v>
      </c>
      <c r="AO19">
        <v>455</v>
      </c>
      <c r="AP19">
        <v>517</v>
      </c>
      <c r="AQ19">
        <v>617</v>
      </c>
      <c r="AR19">
        <v>729</v>
      </c>
      <c r="AS19">
        <v>875</v>
      </c>
      <c r="AT19">
        <v>993</v>
      </c>
      <c r="AU19">
        <v>1220</v>
      </c>
      <c r="AV19">
        <v>1406</v>
      </c>
      <c r="AW19">
        <v>1711</v>
      </c>
      <c r="AX19">
        <v>1945</v>
      </c>
      <c r="AY19">
        <v>2223</v>
      </c>
      <c r="AZ19">
        <v>2457</v>
      </c>
      <c r="BA19">
        <v>2775</v>
      </c>
      <c r="BB19">
        <v>3051</v>
      </c>
      <c r="BC19">
        <v>3459</v>
      </c>
      <c r="BD19">
        <v>3776</v>
      </c>
      <c r="BE19">
        <v>4209</v>
      </c>
      <c r="BF19">
        <v>4469</v>
      </c>
      <c r="BG19">
        <v>4800</v>
      </c>
      <c r="BH19">
        <v>5072</v>
      </c>
      <c r="BI19">
        <v>5369</v>
      </c>
      <c r="BJ19">
        <v>5606</v>
      </c>
      <c r="BK19">
        <v>5913</v>
      </c>
      <c r="BL19">
        <v>6171</v>
      </c>
      <c r="BM19">
        <v>6507</v>
      </c>
      <c r="BN19">
        <v>6745</v>
      </c>
      <c r="BO19">
        <v>7035</v>
      </c>
      <c r="BP19">
        <v>7270</v>
      </c>
      <c r="BQ19">
        <v>7583</v>
      </c>
      <c r="BR19">
        <v>7792</v>
      </c>
      <c r="BS19">
        <v>7987</v>
      </c>
      <c r="BT19">
        <v>8120</v>
      </c>
      <c r="BU19">
        <v>8284</v>
      </c>
      <c r="BV19">
        <v>8398</v>
      </c>
      <c r="BW19">
        <v>8529</v>
      </c>
      <c r="BX19">
        <v>8589</v>
      </c>
      <c r="BY19">
        <v>8658</v>
      </c>
      <c r="BZ19">
        <v>8692</v>
      </c>
      <c r="CA19">
        <v>8718</v>
      </c>
      <c r="CB19">
        <v>8734</v>
      </c>
      <c r="CC19">
        <v>8751</v>
      </c>
      <c r="CD19">
        <v>8757</v>
      </c>
      <c r="CE19">
        <v>8760</v>
      </c>
      <c r="CF19">
        <v>8760</v>
      </c>
      <c r="CG19">
        <v>8760</v>
      </c>
      <c r="CH19">
        <v>8760</v>
      </c>
      <c r="CI19">
        <v>8760</v>
      </c>
      <c r="CJ19">
        <v>8760</v>
      </c>
      <c r="CK19">
        <v>8760</v>
      </c>
      <c r="CL19">
        <v>8760</v>
      </c>
      <c r="CM19">
        <v>8760</v>
      </c>
      <c r="CN19">
        <v>8760</v>
      </c>
      <c r="CO19">
        <v>8760</v>
      </c>
      <c r="CP19">
        <v>8760</v>
      </c>
      <c r="CQ19">
        <v>8760</v>
      </c>
      <c r="CR19">
        <v>8760</v>
      </c>
      <c r="CS19">
        <v>8760</v>
      </c>
      <c r="CT19">
        <v>8760</v>
      </c>
      <c r="CU19">
        <v>8760</v>
      </c>
      <c r="CV19">
        <v>8760</v>
      </c>
      <c r="CW19">
        <v>8760</v>
      </c>
      <c r="CX19">
        <v>8760</v>
      </c>
      <c r="CY19">
        <v>8760</v>
      </c>
      <c r="CZ19">
        <v>8760</v>
      </c>
      <c r="DA19">
        <v>8760</v>
      </c>
      <c r="DB19">
        <v>8760</v>
      </c>
      <c r="DC19">
        <v>8760</v>
      </c>
    </row>
    <row r="20" spans="1:107">
      <c r="A20" t="s">
        <v>381</v>
      </c>
      <c r="B20" t="s">
        <v>381</v>
      </c>
      <c r="C20" t="s">
        <v>742</v>
      </c>
      <c r="D20" t="s">
        <v>782</v>
      </c>
      <c r="E20" t="s">
        <v>783</v>
      </c>
      <c r="F20">
        <v>102503</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1</v>
      </c>
      <c r="AL20">
        <v>7</v>
      </c>
      <c r="AM20">
        <v>12</v>
      </c>
      <c r="AN20">
        <v>29</v>
      </c>
      <c r="AO20">
        <v>49</v>
      </c>
      <c r="AP20">
        <v>71</v>
      </c>
      <c r="AQ20">
        <v>106</v>
      </c>
      <c r="AR20">
        <v>142</v>
      </c>
      <c r="AS20">
        <v>192</v>
      </c>
      <c r="AT20">
        <v>239</v>
      </c>
      <c r="AU20">
        <v>305</v>
      </c>
      <c r="AV20">
        <v>380</v>
      </c>
      <c r="AW20">
        <v>499</v>
      </c>
      <c r="AX20">
        <v>598</v>
      </c>
      <c r="AY20">
        <v>747</v>
      </c>
      <c r="AZ20">
        <v>901</v>
      </c>
      <c r="BA20">
        <v>1121</v>
      </c>
      <c r="BB20">
        <v>1324</v>
      </c>
      <c r="BC20">
        <v>1657</v>
      </c>
      <c r="BD20">
        <v>1970</v>
      </c>
      <c r="BE20">
        <v>2354</v>
      </c>
      <c r="BF20">
        <v>2670</v>
      </c>
      <c r="BG20">
        <v>3052</v>
      </c>
      <c r="BH20">
        <v>3374</v>
      </c>
      <c r="BI20">
        <v>3791</v>
      </c>
      <c r="BJ20">
        <v>4188</v>
      </c>
      <c r="BK20">
        <v>4604</v>
      </c>
      <c r="BL20">
        <v>4902</v>
      </c>
      <c r="BM20">
        <v>5234</v>
      </c>
      <c r="BN20">
        <v>5549</v>
      </c>
      <c r="BO20">
        <v>5922</v>
      </c>
      <c r="BP20">
        <v>6213</v>
      </c>
      <c r="BQ20">
        <v>6579</v>
      </c>
      <c r="BR20">
        <v>6902</v>
      </c>
      <c r="BS20">
        <v>7197</v>
      </c>
      <c r="BT20">
        <v>7451</v>
      </c>
      <c r="BU20">
        <v>7735</v>
      </c>
      <c r="BV20">
        <v>7912</v>
      </c>
      <c r="BW20">
        <v>8125</v>
      </c>
      <c r="BX20">
        <v>8252</v>
      </c>
      <c r="BY20">
        <v>8405</v>
      </c>
      <c r="BZ20">
        <v>8496</v>
      </c>
      <c r="CA20">
        <v>8580</v>
      </c>
      <c r="CB20">
        <v>8631</v>
      </c>
      <c r="CC20">
        <v>8676</v>
      </c>
      <c r="CD20">
        <v>8700</v>
      </c>
      <c r="CE20">
        <v>8722</v>
      </c>
      <c r="CF20">
        <v>8743</v>
      </c>
      <c r="CG20">
        <v>8755</v>
      </c>
      <c r="CH20">
        <v>8760</v>
      </c>
      <c r="CI20">
        <v>8760</v>
      </c>
      <c r="CJ20">
        <v>8760</v>
      </c>
      <c r="CK20">
        <v>8760</v>
      </c>
      <c r="CL20">
        <v>8760</v>
      </c>
      <c r="CM20">
        <v>8760</v>
      </c>
      <c r="CN20">
        <v>8760</v>
      </c>
      <c r="CO20">
        <v>8760</v>
      </c>
      <c r="CP20">
        <v>8760</v>
      </c>
      <c r="CQ20">
        <v>8760</v>
      </c>
      <c r="CR20">
        <v>8760</v>
      </c>
      <c r="CS20">
        <v>8760</v>
      </c>
      <c r="CT20">
        <v>8760</v>
      </c>
      <c r="CU20">
        <v>8760</v>
      </c>
      <c r="CV20">
        <v>8760</v>
      </c>
      <c r="CW20">
        <v>8760</v>
      </c>
      <c r="CX20">
        <v>8760</v>
      </c>
      <c r="CY20">
        <v>8760</v>
      </c>
      <c r="CZ20">
        <v>8760</v>
      </c>
      <c r="DA20">
        <v>8760</v>
      </c>
      <c r="DB20">
        <v>8760</v>
      </c>
      <c r="DC20">
        <v>8760</v>
      </c>
    </row>
    <row r="21" spans="1:107">
      <c r="A21" t="s">
        <v>663</v>
      </c>
      <c r="B21" t="s">
        <v>663</v>
      </c>
      <c r="C21" t="s">
        <v>742</v>
      </c>
      <c r="D21" t="s">
        <v>784</v>
      </c>
      <c r="E21" t="s">
        <v>785</v>
      </c>
      <c r="F21">
        <v>102324</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3</v>
      </c>
      <c r="AR21">
        <v>11</v>
      </c>
      <c r="AS21">
        <v>26</v>
      </c>
      <c r="AT21">
        <v>35</v>
      </c>
      <c r="AU21">
        <v>47</v>
      </c>
      <c r="AV21">
        <v>84</v>
      </c>
      <c r="AW21">
        <v>151</v>
      </c>
      <c r="AX21">
        <v>223</v>
      </c>
      <c r="AY21">
        <v>353</v>
      </c>
      <c r="AZ21">
        <v>521</v>
      </c>
      <c r="BA21">
        <v>739</v>
      </c>
      <c r="BB21">
        <v>953</v>
      </c>
      <c r="BC21">
        <v>1283</v>
      </c>
      <c r="BD21">
        <v>1656</v>
      </c>
      <c r="BE21">
        <v>2082</v>
      </c>
      <c r="BF21">
        <v>2470</v>
      </c>
      <c r="BG21">
        <v>2966</v>
      </c>
      <c r="BH21">
        <v>3289</v>
      </c>
      <c r="BI21">
        <v>3670</v>
      </c>
      <c r="BJ21">
        <v>4031</v>
      </c>
      <c r="BK21">
        <v>4538</v>
      </c>
      <c r="BL21">
        <v>4837</v>
      </c>
      <c r="BM21">
        <v>5154</v>
      </c>
      <c r="BN21">
        <v>5411</v>
      </c>
      <c r="BO21">
        <v>5778</v>
      </c>
      <c r="BP21">
        <v>6110</v>
      </c>
      <c r="BQ21">
        <v>6502</v>
      </c>
      <c r="BR21">
        <v>6825</v>
      </c>
      <c r="BS21">
        <v>7189</v>
      </c>
      <c r="BT21">
        <v>7476</v>
      </c>
      <c r="BU21">
        <v>7791</v>
      </c>
      <c r="BV21">
        <v>7981</v>
      </c>
      <c r="BW21">
        <v>8168</v>
      </c>
      <c r="BX21">
        <v>8295</v>
      </c>
      <c r="BY21">
        <v>8406</v>
      </c>
      <c r="BZ21">
        <v>8478</v>
      </c>
      <c r="CA21">
        <v>8575</v>
      </c>
      <c r="CB21">
        <v>8627</v>
      </c>
      <c r="CC21">
        <v>8684</v>
      </c>
      <c r="CD21">
        <v>8705</v>
      </c>
      <c r="CE21">
        <v>8726</v>
      </c>
      <c r="CF21">
        <v>8741</v>
      </c>
      <c r="CG21">
        <v>8752</v>
      </c>
      <c r="CH21">
        <v>8757</v>
      </c>
      <c r="CI21">
        <v>8760</v>
      </c>
      <c r="CJ21">
        <v>8760</v>
      </c>
      <c r="CK21">
        <v>8760</v>
      </c>
      <c r="CL21">
        <v>8760</v>
      </c>
      <c r="CM21">
        <v>8760</v>
      </c>
      <c r="CN21">
        <v>8760</v>
      </c>
      <c r="CO21">
        <v>8760</v>
      </c>
      <c r="CP21">
        <v>8760</v>
      </c>
      <c r="CQ21">
        <v>8760</v>
      </c>
      <c r="CR21">
        <v>8760</v>
      </c>
      <c r="CS21">
        <v>8760</v>
      </c>
      <c r="CT21">
        <v>8760</v>
      </c>
      <c r="CU21">
        <v>8760</v>
      </c>
      <c r="CV21">
        <v>8760</v>
      </c>
      <c r="CW21">
        <v>8760</v>
      </c>
      <c r="CX21">
        <v>8760</v>
      </c>
      <c r="CY21">
        <v>8760</v>
      </c>
      <c r="CZ21">
        <v>8760</v>
      </c>
      <c r="DA21">
        <v>8760</v>
      </c>
      <c r="DB21">
        <v>8760</v>
      </c>
      <c r="DC21">
        <v>8760</v>
      </c>
    </row>
    <row r="22" spans="1:107">
      <c r="A22" t="s">
        <v>382</v>
      </c>
      <c r="B22" t="s">
        <v>382</v>
      </c>
      <c r="C22" t="s">
        <v>742</v>
      </c>
      <c r="D22" t="s">
        <v>786</v>
      </c>
      <c r="E22" t="s">
        <v>787</v>
      </c>
      <c r="F22">
        <v>102512</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1</v>
      </c>
      <c r="AO22">
        <v>11</v>
      </c>
      <c r="AP22">
        <v>20</v>
      </c>
      <c r="AQ22">
        <v>27</v>
      </c>
      <c r="AR22">
        <v>35</v>
      </c>
      <c r="AS22">
        <v>64</v>
      </c>
      <c r="AT22">
        <v>94</v>
      </c>
      <c r="AU22">
        <v>142</v>
      </c>
      <c r="AV22">
        <v>208</v>
      </c>
      <c r="AW22">
        <v>267</v>
      </c>
      <c r="AX22">
        <v>345</v>
      </c>
      <c r="AY22">
        <v>450</v>
      </c>
      <c r="AZ22">
        <v>601</v>
      </c>
      <c r="BA22">
        <v>803</v>
      </c>
      <c r="BB22">
        <v>988</v>
      </c>
      <c r="BC22">
        <v>1250</v>
      </c>
      <c r="BD22">
        <v>1545</v>
      </c>
      <c r="BE22">
        <v>2072</v>
      </c>
      <c r="BF22">
        <v>2486</v>
      </c>
      <c r="BG22">
        <v>2930</v>
      </c>
      <c r="BH22">
        <v>3276</v>
      </c>
      <c r="BI22">
        <v>3713</v>
      </c>
      <c r="BJ22">
        <v>4064</v>
      </c>
      <c r="BK22">
        <v>4448</v>
      </c>
      <c r="BL22">
        <v>4747</v>
      </c>
      <c r="BM22">
        <v>5091</v>
      </c>
      <c r="BN22">
        <v>5401</v>
      </c>
      <c r="BO22">
        <v>5758</v>
      </c>
      <c r="BP22">
        <v>6095</v>
      </c>
      <c r="BQ22">
        <v>6533</v>
      </c>
      <c r="BR22">
        <v>6878</v>
      </c>
      <c r="BS22">
        <v>7223</v>
      </c>
      <c r="BT22">
        <v>7519</v>
      </c>
      <c r="BU22">
        <v>7806</v>
      </c>
      <c r="BV22">
        <v>8005</v>
      </c>
      <c r="BW22">
        <v>8213</v>
      </c>
      <c r="BX22">
        <v>8355</v>
      </c>
      <c r="BY22">
        <v>8467</v>
      </c>
      <c r="BZ22">
        <v>8558</v>
      </c>
      <c r="CA22">
        <v>8644</v>
      </c>
      <c r="CB22">
        <v>8704</v>
      </c>
      <c r="CC22">
        <v>8747</v>
      </c>
      <c r="CD22">
        <v>8759</v>
      </c>
      <c r="CE22">
        <v>8760</v>
      </c>
      <c r="CF22">
        <v>8760</v>
      </c>
      <c r="CG22">
        <v>8760</v>
      </c>
      <c r="CH22">
        <v>8760</v>
      </c>
      <c r="CI22">
        <v>8760</v>
      </c>
      <c r="CJ22">
        <v>8760</v>
      </c>
      <c r="CK22">
        <v>8760</v>
      </c>
      <c r="CL22">
        <v>8760</v>
      </c>
      <c r="CM22">
        <v>8760</v>
      </c>
      <c r="CN22">
        <v>8760</v>
      </c>
      <c r="CO22">
        <v>8760</v>
      </c>
      <c r="CP22">
        <v>8760</v>
      </c>
      <c r="CQ22">
        <v>8760</v>
      </c>
      <c r="CR22">
        <v>8760</v>
      </c>
      <c r="CS22">
        <v>8760</v>
      </c>
      <c r="CT22">
        <v>8760</v>
      </c>
      <c r="CU22">
        <v>8760</v>
      </c>
      <c r="CV22">
        <v>8760</v>
      </c>
      <c r="CW22">
        <v>8760</v>
      </c>
      <c r="CX22">
        <v>8760</v>
      </c>
      <c r="CY22">
        <v>8760</v>
      </c>
      <c r="CZ22">
        <v>8760</v>
      </c>
      <c r="DA22">
        <v>8760</v>
      </c>
      <c r="DB22">
        <v>8760</v>
      </c>
      <c r="DC22">
        <v>8760</v>
      </c>
    </row>
    <row r="23" spans="1:107">
      <c r="A23" s="10" t="s">
        <v>664</v>
      </c>
      <c r="B23" s="10" t="s">
        <v>664</v>
      </c>
      <c r="C23" s="10" t="s">
        <v>742</v>
      </c>
      <c r="D23" s="10" t="s">
        <v>788</v>
      </c>
      <c r="E23" s="10" t="s">
        <v>789</v>
      </c>
      <c r="F23" s="10">
        <v>102140</v>
      </c>
      <c r="G23">
        <v>0</v>
      </c>
      <c r="H23">
        <v>0</v>
      </c>
      <c r="I23">
        <v>0</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5</v>
      </c>
      <c r="AT23">
        <v>8</v>
      </c>
      <c r="AU23">
        <v>12</v>
      </c>
      <c r="AV23">
        <v>19</v>
      </c>
      <c r="AW23">
        <v>56</v>
      </c>
      <c r="AX23">
        <v>90</v>
      </c>
      <c r="AY23">
        <v>162</v>
      </c>
      <c r="AZ23">
        <v>218</v>
      </c>
      <c r="BA23">
        <v>327</v>
      </c>
      <c r="BB23">
        <v>443</v>
      </c>
      <c r="BC23">
        <v>623</v>
      </c>
      <c r="BD23">
        <v>798</v>
      </c>
      <c r="BE23">
        <v>1115</v>
      </c>
      <c r="BF23">
        <v>1514</v>
      </c>
      <c r="BG23">
        <v>2008</v>
      </c>
      <c r="BH23">
        <v>2430</v>
      </c>
      <c r="BI23">
        <v>2922</v>
      </c>
      <c r="BJ23">
        <v>3249</v>
      </c>
      <c r="BK23">
        <v>3632</v>
      </c>
      <c r="BL23">
        <v>4004</v>
      </c>
      <c r="BM23">
        <v>4536</v>
      </c>
      <c r="BN23">
        <v>4903</v>
      </c>
      <c r="BO23">
        <v>5327</v>
      </c>
      <c r="BP23">
        <v>5655</v>
      </c>
      <c r="BQ23">
        <v>6052</v>
      </c>
      <c r="BR23">
        <v>6371</v>
      </c>
      <c r="BS23">
        <v>6794</v>
      </c>
      <c r="BT23">
        <v>7136</v>
      </c>
      <c r="BU23">
        <v>7525</v>
      </c>
      <c r="BV23">
        <v>7833</v>
      </c>
      <c r="BW23">
        <v>8111</v>
      </c>
      <c r="BX23">
        <v>8285</v>
      </c>
      <c r="BY23">
        <v>8432</v>
      </c>
      <c r="BZ23">
        <v>8538</v>
      </c>
      <c r="CA23">
        <v>8616</v>
      </c>
      <c r="CB23">
        <v>8653</v>
      </c>
      <c r="CC23">
        <v>8697</v>
      </c>
      <c r="CD23">
        <v>8723</v>
      </c>
      <c r="CE23">
        <v>8741</v>
      </c>
      <c r="CF23">
        <v>8750</v>
      </c>
      <c r="CG23">
        <v>8757</v>
      </c>
      <c r="CH23">
        <v>8760</v>
      </c>
      <c r="CI23">
        <v>8760</v>
      </c>
      <c r="CJ23">
        <v>8760</v>
      </c>
      <c r="CK23">
        <v>8760</v>
      </c>
      <c r="CL23">
        <v>8760</v>
      </c>
      <c r="CM23">
        <v>8760</v>
      </c>
      <c r="CN23">
        <v>8760</v>
      </c>
      <c r="CO23">
        <v>8760</v>
      </c>
      <c r="CP23">
        <v>8760</v>
      </c>
      <c r="CQ23">
        <v>8760</v>
      </c>
      <c r="CR23">
        <v>8760</v>
      </c>
      <c r="CS23">
        <v>8760</v>
      </c>
      <c r="CT23">
        <v>8760</v>
      </c>
      <c r="CU23">
        <v>8760</v>
      </c>
      <c r="CV23">
        <v>8760</v>
      </c>
      <c r="CW23">
        <v>8760</v>
      </c>
      <c r="CX23">
        <v>8760</v>
      </c>
      <c r="CY23">
        <v>8760</v>
      </c>
      <c r="CZ23">
        <v>8760</v>
      </c>
      <c r="DA23">
        <v>8760</v>
      </c>
      <c r="DB23">
        <v>8760</v>
      </c>
      <c r="DC23">
        <v>8760</v>
      </c>
    </row>
    <row r="24" spans="1:107">
      <c r="A24" t="s">
        <v>665</v>
      </c>
      <c r="B24" t="s">
        <v>665</v>
      </c>
      <c r="C24" t="s">
        <v>742</v>
      </c>
      <c r="D24" t="s">
        <v>790</v>
      </c>
      <c r="E24" t="s">
        <v>791</v>
      </c>
      <c r="F24">
        <v>102404</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4</v>
      </c>
      <c r="AP24">
        <v>10</v>
      </c>
      <c r="AQ24">
        <v>14</v>
      </c>
      <c r="AR24">
        <v>42</v>
      </c>
      <c r="AS24">
        <v>63</v>
      </c>
      <c r="AT24">
        <v>92</v>
      </c>
      <c r="AU24">
        <v>121</v>
      </c>
      <c r="AV24">
        <v>156</v>
      </c>
      <c r="AW24">
        <v>224</v>
      </c>
      <c r="AX24">
        <v>291</v>
      </c>
      <c r="AY24">
        <v>401</v>
      </c>
      <c r="AZ24">
        <v>520</v>
      </c>
      <c r="BA24">
        <v>693</v>
      </c>
      <c r="BB24">
        <v>922</v>
      </c>
      <c r="BC24">
        <v>1267</v>
      </c>
      <c r="BD24">
        <v>1625</v>
      </c>
      <c r="BE24">
        <v>2098</v>
      </c>
      <c r="BF24">
        <v>2515</v>
      </c>
      <c r="BG24">
        <v>2940</v>
      </c>
      <c r="BH24">
        <v>3278</v>
      </c>
      <c r="BI24">
        <v>3712</v>
      </c>
      <c r="BJ24">
        <v>4034</v>
      </c>
      <c r="BK24">
        <v>4438</v>
      </c>
      <c r="BL24">
        <v>4782</v>
      </c>
      <c r="BM24">
        <v>5075</v>
      </c>
      <c r="BN24">
        <v>5324</v>
      </c>
      <c r="BO24">
        <v>5699</v>
      </c>
      <c r="BP24">
        <v>6018</v>
      </c>
      <c r="BQ24">
        <v>6407</v>
      </c>
      <c r="BR24">
        <v>6718</v>
      </c>
      <c r="BS24">
        <v>7049</v>
      </c>
      <c r="BT24">
        <v>7293</v>
      </c>
      <c r="BU24">
        <v>7586</v>
      </c>
      <c r="BV24">
        <v>7811</v>
      </c>
      <c r="BW24">
        <v>8039</v>
      </c>
      <c r="BX24">
        <v>8201</v>
      </c>
      <c r="BY24">
        <v>8374</v>
      </c>
      <c r="BZ24">
        <v>8478</v>
      </c>
      <c r="CA24">
        <v>8598</v>
      </c>
      <c r="CB24">
        <v>8649</v>
      </c>
      <c r="CC24">
        <v>8704</v>
      </c>
      <c r="CD24">
        <v>8736</v>
      </c>
      <c r="CE24">
        <v>8751</v>
      </c>
      <c r="CF24">
        <v>8759</v>
      </c>
      <c r="CG24">
        <v>8760</v>
      </c>
      <c r="CH24">
        <v>8760</v>
      </c>
      <c r="CI24">
        <v>8760</v>
      </c>
      <c r="CJ24">
        <v>8760</v>
      </c>
      <c r="CK24">
        <v>8760</v>
      </c>
      <c r="CL24">
        <v>8760</v>
      </c>
      <c r="CM24">
        <v>8760</v>
      </c>
      <c r="CN24">
        <v>8760</v>
      </c>
      <c r="CO24">
        <v>8760</v>
      </c>
      <c r="CP24">
        <v>8760</v>
      </c>
      <c r="CQ24">
        <v>8760</v>
      </c>
      <c r="CR24">
        <v>8760</v>
      </c>
      <c r="CS24">
        <v>8760</v>
      </c>
      <c r="CT24">
        <v>8760</v>
      </c>
      <c r="CU24">
        <v>8760</v>
      </c>
      <c r="CV24">
        <v>8760</v>
      </c>
      <c r="CW24">
        <v>8760</v>
      </c>
      <c r="CX24">
        <v>8760</v>
      </c>
      <c r="CY24">
        <v>8760</v>
      </c>
      <c r="CZ24">
        <v>8760</v>
      </c>
      <c r="DA24">
        <v>8760</v>
      </c>
      <c r="DB24">
        <v>8760</v>
      </c>
      <c r="DC24">
        <v>8760</v>
      </c>
    </row>
    <row r="25" spans="1:107">
      <c r="A25" t="s">
        <v>383</v>
      </c>
      <c r="B25" t="s">
        <v>383</v>
      </c>
      <c r="C25" t="s">
        <v>742</v>
      </c>
      <c r="D25" t="s">
        <v>792</v>
      </c>
      <c r="E25" t="s">
        <v>793</v>
      </c>
      <c r="F25">
        <v>102702</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1</v>
      </c>
      <c r="AM25">
        <v>6</v>
      </c>
      <c r="AN25">
        <v>17</v>
      </c>
      <c r="AO25">
        <v>33</v>
      </c>
      <c r="AP25">
        <v>53</v>
      </c>
      <c r="AQ25">
        <v>69</v>
      </c>
      <c r="AR25">
        <v>92</v>
      </c>
      <c r="AS25">
        <v>121</v>
      </c>
      <c r="AT25">
        <v>165</v>
      </c>
      <c r="AU25">
        <v>234</v>
      </c>
      <c r="AV25">
        <v>289</v>
      </c>
      <c r="AW25">
        <v>368</v>
      </c>
      <c r="AX25">
        <v>452</v>
      </c>
      <c r="AY25">
        <v>578</v>
      </c>
      <c r="AZ25">
        <v>742</v>
      </c>
      <c r="BA25">
        <v>1004</v>
      </c>
      <c r="BB25">
        <v>1232</v>
      </c>
      <c r="BC25">
        <v>1616</v>
      </c>
      <c r="BD25">
        <v>1963</v>
      </c>
      <c r="BE25">
        <v>2478</v>
      </c>
      <c r="BF25">
        <v>2874</v>
      </c>
      <c r="BG25">
        <v>3298</v>
      </c>
      <c r="BH25">
        <v>3643</v>
      </c>
      <c r="BI25">
        <v>4075</v>
      </c>
      <c r="BJ25">
        <v>4433</v>
      </c>
      <c r="BK25">
        <v>4757</v>
      </c>
      <c r="BL25">
        <v>5022</v>
      </c>
      <c r="BM25">
        <v>5309</v>
      </c>
      <c r="BN25">
        <v>5548</v>
      </c>
      <c r="BO25">
        <v>5855</v>
      </c>
      <c r="BP25">
        <v>6133</v>
      </c>
      <c r="BQ25">
        <v>6504</v>
      </c>
      <c r="BR25">
        <v>6756</v>
      </c>
      <c r="BS25">
        <v>7085</v>
      </c>
      <c r="BT25">
        <v>7328</v>
      </c>
      <c r="BU25">
        <v>7621</v>
      </c>
      <c r="BV25">
        <v>7843</v>
      </c>
      <c r="BW25">
        <v>8094</v>
      </c>
      <c r="BX25">
        <v>8258</v>
      </c>
      <c r="BY25">
        <v>8403</v>
      </c>
      <c r="BZ25">
        <v>8507</v>
      </c>
      <c r="CA25">
        <v>8591</v>
      </c>
      <c r="CB25">
        <v>8634</v>
      </c>
      <c r="CC25">
        <v>8668</v>
      </c>
      <c r="CD25">
        <v>8688</v>
      </c>
      <c r="CE25">
        <v>8717</v>
      </c>
      <c r="CF25">
        <v>8737</v>
      </c>
      <c r="CG25">
        <v>8753</v>
      </c>
      <c r="CH25">
        <v>8760</v>
      </c>
      <c r="CI25">
        <v>8760</v>
      </c>
      <c r="CJ25">
        <v>8760</v>
      </c>
      <c r="CK25">
        <v>8760</v>
      </c>
      <c r="CL25">
        <v>8760</v>
      </c>
      <c r="CM25">
        <v>8760</v>
      </c>
      <c r="CN25">
        <v>8760</v>
      </c>
      <c r="CO25">
        <v>8760</v>
      </c>
      <c r="CP25">
        <v>8760</v>
      </c>
      <c r="CQ25">
        <v>8760</v>
      </c>
      <c r="CR25">
        <v>8760</v>
      </c>
      <c r="CS25">
        <v>8760</v>
      </c>
      <c r="CT25">
        <v>8760</v>
      </c>
      <c r="CU25">
        <v>8760</v>
      </c>
      <c r="CV25">
        <v>8760</v>
      </c>
      <c r="CW25">
        <v>8760</v>
      </c>
      <c r="CX25">
        <v>8760</v>
      </c>
      <c r="CY25">
        <v>8760</v>
      </c>
      <c r="CZ25">
        <v>8760</v>
      </c>
      <c r="DA25">
        <v>8760</v>
      </c>
      <c r="DB25">
        <v>8760</v>
      </c>
      <c r="DC25">
        <v>8760</v>
      </c>
    </row>
    <row r="26" spans="1:107">
      <c r="A26" s="220" t="s">
        <v>398</v>
      </c>
      <c r="B26" s="220" t="s">
        <v>398</v>
      </c>
      <c r="C26" s="10" t="s">
        <v>742</v>
      </c>
      <c r="D26" s="10" t="s">
        <v>702</v>
      </c>
      <c r="E26" s="10" t="s">
        <v>703</v>
      </c>
      <c r="F26" s="10">
        <v>102637</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3</v>
      </c>
      <c r="AP26">
        <v>8</v>
      </c>
      <c r="AQ26">
        <v>17</v>
      </c>
      <c r="AR26">
        <v>34</v>
      </c>
      <c r="AS26">
        <v>52</v>
      </c>
      <c r="AT26">
        <v>92</v>
      </c>
      <c r="AU26">
        <v>124</v>
      </c>
      <c r="AV26">
        <v>160</v>
      </c>
      <c r="AW26">
        <v>207</v>
      </c>
      <c r="AX26">
        <v>249</v>
      </c>
      <c r="AY26">
        <v>343</v>
      </c>
      <c r="AZ26">
        <v>475</v>
      </c>
      <c r="BA26">
        <v>715</v>
      </c>
      <c r="BB26">
        <v>918</v>
      </c>
      <c r="BC26">
        <v>1254</v>
      </c>
      <c r="BD26">
        <v>1529</v>
      </c>
      <c r="BE26">
        <v>1964</v>
      </c>
      <c r="BF26">
        <v>2349</v>
      </c>
      <c r="BG26">
        <v>2791</v>
      </c>
      <c r="BH26">
        <v>3162</v>
      </c>
      <c r="BI26">
        <v>3686</v>
      </c>
      <c r="BJ26">
        <v>4051</v>
      </c>
      <c r="BK26">
        <v>4429</v>
      </c>
      <c r="BL26">
        <v>4673</v>
      </c>
      <c r="BM26">
        <v>4997</v>
      </c>
      <c r="BN26">
        <v>5248</v>
      </c>
      <c r="BO26">
        <v>5563</v>
      </c>
      <c r="BP26">
        <v>5847</v>
      </c>
      <c r="BQ26">
        <v>6214</v>
      </c>
      <c r="BR26">
        <v>6512</v>
      </c>
      <c r="BS26">
        <v>6891</v>
      </c>
      <c r="BT26">
        <v>7146</v>
      </c>
      <c r="BU26">
        <v>7482</v>
      </c>
      <c r="BV26">
        <v>7723</v>
      </c>
      <c r="BW26">
        <v>7969</v>
      </c>
      <c r="BX26">
        <v>8153</v>
      </c>
      <c r="BY26">
        <v>8330</v>
      </c>
      <c r="BZ26">
        <v>8447</v>
      </c>
      <c r="CA26">
        <v>8576</v>
      </c>
      <c r="CB26">
        <v>8648</v>
      </c>
      <c r="CC26">
        <v>8710</v>
      </c>
      <c r="CD26">
        <v>8732</v>
      </c>
      <c r="CE26">
        <v>8748</v>
      </c>
      <c r="CF26">
        <v>8753</v>
      </c>
      <c r="CG26">
        <v>8757</v>
      </c>
      <c r="CH26">
        <v>8759</v>
      </c>
      <c r="CI26">
        <v>8760</v>
      </c>
      <c r="CJ26">
        <v>8760</v>
      </c>
      <c r="CK26">
        <v>8760</v>
      </c>
      <c r="CL26">
        <v>8760</v>
      </c>
      <c r="CM26">
        <v>8760</v>
      </c>
      <c r="CN26">
        <v>8760</v>
      </c>
      <c r="CO26">
        <v>8760</v>
      </c>
      <c r="CP26">
        <v>8760</v>
      </c>
      <c r="CQ26">
        <v>8760</v>
      </c>
      <c r="CR26">
        <v>8760</v>
      </c>
      <c r="CS26">
        <v>8760</v>
      </c>
      <c r="CT26">
        <v>8760</v>
      </c>
      <c r="CU26">
        <v>8760</v>
      </c>
      <c r="CV26">
        <v>8760</v>
      </c>
      <c r="CW26">
        <v>8760</v>
      </c>
      <c r="CX26">
        <v>8760</v>
      </c>
      <c r="CY26">
        <v>8760</v>
      </c>
      <c r="CZ26">
        <v>8760</v>
      </c>
      <c r="DA26">
        <v>8760</v>
      </c>
      <c r="DB26">
        <v>8760</v>
      </c>
      <c r="DC26">
        <v>8760</v>
      </c>
    </row>
    <row r="27" spans="1:107">
      <c r="A27" t="s">
        <v>399</v>
      </c>
      <c r="B27" t="s">
        <v>399</v>
      </c>
      <c r="C27" t="s">
        <v>742</v>
      </c>
      <c r="D27" t="s">
        <v>794</v>
      </c>
      <c r="E27" t="s">
        <v>795</v>
      </c>
      <c r="F27">
        <v>102132</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13</v>
      </c>
      <c r="AX27">
        <v>33</v>
      </c>
      <c r="AY27">
        <v>67</v>
      </c>
      <c r="AZ27">
        <v>101</v>
      </c>
      <c r="BA27">
        <v>204</v>
      </c>
      <c r="BB27">
        <v>340</v>
      </c>
      <c r="BC27">
        <v>604</v>
      </c>
      <c r="BD27">
        <v>802</v>
      </c>
      <c r="BE27">
        <v>1090</v>
      </c>
      <c r="BF27">
        <v>1436</v>
      </c>
      <c r="BG27">
        <v>1815</v>
      </c>
      <c r="BH27">
        <v>2279</v>
      </c>
      <c r="BI27">
        <v>2873</v>
      </c>
      <c r="BJ27">
        <v>3248</v>
      </c>
      <c r="BK27">
        <v>3731</v>
      </c>
      <c r="BL27">
        <v>4169</v>
      </c>
      <c r="BM27">
        <v>4582</v>
      </c>
      <c r="BN27">
        <v>4868</v>
      </c>
      <c r="BO27">
        <v>5231</v>
      </c>
      <c r="BP27">
        <v>5579</v>
      </c>
      <c r="BQ27">
        <v>6014</v>
      </c>
      <c r="BR27">
        <v>6388</v>
      </c>
      <c r="BS27">
        <v>6863</v>
      </c>
      <c r="BT27">
        <v>7249</v>
      </c>
      <c r="BU27">
        <v>7634</v>
      </c>
      <c r="BV27">
        <v>7878</v>
      </c>
      <c r="BW27">
        <v>8129</v>
      </c>
      <c r="BX27">
        <v>8261</v>
      </c>
      <c r="BY27">
        <v>8389</v>
      </c>
      <c r="BZ27">
        <v>8473</v>
      </c>
      <c r="CA27">
        <v>8560</v>
      </c>
      <c r="CB27">
        <v>8612</v>
      </c>
      <c r="CC27">
        <v>8668</v>
      </c>
      <c r="CD27">
        <v>8697</v>
      </c>
      <c r="CE27">
        <v>8718</v>
      </c>
      <c r="CF27">
        <v>8731</v>
      </c>
      <c r="CG27">
        <v>8747</v>
      </c>
      <c r="CH27">
        <v>8758</v>
      </c>
      <c r="CI27">
        <v>8760</v>
      </c>
      <c r="CJ27">
        <v>8760</v>
      </c>
      <c r="CK27">
        <v>8760</v>
      </c>
      <c r="CL27">
        <v>8760</v>
      </c>
      <c r="CM27">
        <v>8760</v>
      </c>
      <c r="CN27">
        <v>8760</v>
      </c>
      <c r="CO27">
        <v>8760</v>
      </c>
      <c r="CP27">
        <v>8760</v>
      </c>
      <c r="CQ27">
        <v>8760</v>
      </c>
      <c r="CR27">
        <v>8760</v>
      </c>
      <c r="CS27">
        <v>8760</v>
      </c>
      <c r="CT27">
        <v>8760</v>
      </c>
      <c r="CU27">
        <v>8760</v>
      </c>
      <c r="CV27">
        <v>8760</v>
      </c>
      <c r="CW27">
        <v>8760</v>
      </c>
      <c r="CX27">
        <v>8760</v>
      </c>
      <c r="CY27">
        <v>8760</v>
      </c>
      <c r="CZ27">
        <v>8760</v>
      </c>
      <c r="DA27">
        <v>8760</v>
      </c>
      <c r="DB27">
        <v>8760</v>
      </c>
      <c r="DC27">
        <v>8760</v>
      </c>
    </row>
    <row r="28" spans="1:107">
      <c r="A28" t="s">
        <v>384</v>
      </c>
      <c r="B28" t="s">
        <v>384</v>
      </c>
      <c r="C28" t="s">
        <v>742</v>
      </c>
      <c r="D28" t="s">
        <v>796</v>
      </c>
      <c r="E28" t="s">
        <v>797</v>
      </c>
      <c r="F28">
        <v>102223</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17</v>
      </c>
      <c r="AQ28">
        <v>49</v>
      </c>
      <c r="AR28">
        <v>72</v>
      </c>
      <c r="AS28">
        <v>92</v>
      </c>
      <c r="AT28">
        <v>126</v>
      </c>
      <c r="AU28">
        <v>184</v>
      </c>
      <c r="AV28">
        <v>227</v>
      </c>
      <c r="AW28">
        <v>314</v>
      </c>
      <c r="AX28">
        <v>385</v>
      </c>
      <c r="AY28">
        <v>481</v>
      </c>
      <c r="AZ28">
        <v>559</v>
      </c>
      <c r="BA28">
        <v>737</v>
      </c>
      <c r="BB28">
        <v>967</v>
      </c>
      <c r="BC28">
        <v>1324</v>
      </c>
      <c r="BD28">
        <v>1627</v>
      </c>
      <c r="BE28">
        <v>2021</v>
      </c>
      <c r="BF28">
        <v>2497</v>
      </c>
      <c r="BG28">
        <v>2959</v>
      </c>
      <c r="BH28">
        <v>3298</v>
      </c>
      <c r="BI28">
        <v>3728</v>
      </c>
      <c r="BJ28">
        <v>4079</v>
      </c>
      <c r="BK28">
        <v>4488</v>
      </c>
      <c r="BL28">
        <v>4732</v>
      </c>
      <c r="BM28">
        <v>5027</v>
      </c>
      <c r="BN28">
        <v>5336</v>
      </c>
      <c r="BO28">
        <v>5753</v>
      </c>
      <c r="BP28">
        <v>6070</v>
      </c>
      <c r="BQ28">
        <v>6488</v>
      </c>
      <c r="BR28">
        <v>6799</v>
      </c>
      <c r="BS28">
        <v>7160</v>
      </c>
      <c r="BT28">
        <v>7472</v>
      </c>
      <c r="BU28">
        <v>7780</v>
      </c>
      <c r="BV28">
        <v>7964</v>
      </c>
      <c r="BW28">
        <v>8160</v>
      </c>
      <c r="BX28">
        <v>8307</v>
      </c>
      <c r="BY28">
        <v>8448</v>
      </c>
      <c r="BZ28">
        <v>8543</v>
      </c>
      <c r="CA28">
        <v>8618</v>
      </c>
      <c r="CB28">
        <v>8655</v>
      </c>
      <c r="CC28">
        <v>8689</v>
      </c>
      <c r="CD28">
        <v>8714</v>
      </c>
      <c r="CE28">
        <v>8741</v>
      </c>
      <c r="CF28">
        <v>8753</v>
      </c>
      <c r="CG28">
        <v>8760</v>
      </c>
      <c r="CH28">
        <v>8760</v>
      </c>
      <c r="CI28">
        <v>8760</v>
      </c>
      <c r="CJ28">
        <v>8760</v>
      </c>
      <c r="CK28">
        <v>8760</v>
      </c>
      <c r="CL28">
        <v>8760</v>
      </c>
      <c r="CM28">
        <v>8760</v>
      </c>
      <c r="CN28">
        <v>8760</v>
      </c>
      <c r="CO28">
        <v>8760</v>
      </c>
      <c r="CP28">
        <v>8760</v>
      </c>
      <c r="CQ28">
        <v>8760</v>
      </c>
      <c r="CR28">
        <v>8760</v>
      </c>
      <c r="CS28">
        <v>8760</v>
      </c>
      <c r="CT28">
        <v>8760</v>
      </c>
      <c r="CU28">
        <v>8760</v>
      </c>
      <c r="CV28">
        <v>8760</v>
      </c>
      <c r="CW28">
        <v>8760</v>
      </c>
      <c r="CX28">
        <v>8760</v>
      </c>
      <c r="CY28">
        <v>8760</v>
      </c>
      <c r="CZ28">
        <v>8760</v>
      </c>
      <c r="DA28">
        <v>8760</v>
      </c>
      <c r="DB28">
        <v>8760</v>
      </c>
      <c r="DC28">
        <v>8760</v>
      </c>
    </row>
    <row r="29" spans="1:107">
      <c r="A29" s="220" t="s">
        <v>385</v>
      </c>
      <c r="B29" s="220" t="s">
        <v>385</v>
      </c>
      <c r="C29" s="10" t="s">
        <v>742</v>
      </c>
      <c r="D29" s="10" t="s">
        <v>798</v>
      </c>
      <c r="E29" s="10" t="s">
        <v>799</v>
      </c>
      <c r="F29" s="10">
        <v>102728</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5</v>
      </c>
      <c r="AM29">
        <v>15</v>
      </c>
      <c r="AN29">
        <v>25</v>
      </c>
      <c r="AO29">
        <v>52</v>
      </c>
      <c r="AP29">
        <v>70</v>
      </c>
      <c r="AQ29">
        <v>117</v>
      </c>
      <c r="AR29">
        <v>157</v>
      </c>
      <c r="AS29">
        <v>222</v>
      </c>
      <c r="AT29">
        <v>301</v>
      </c>
      <c r="AU29">
        <v>411</v>
      </c>
      <c r="AV29">
        <v>508</v>
      </c>
      <c r="AW29">
        <v>641</v>
      </c>
      <c r="AX29">
        <v>761</v>
      </c>
      <c r="AY29">
        <v>951</v>
      </c>
      <c r="AZ29">
        <v>1140</v>
      </c>
      <c r="BA29">
        <v>1402</v>
      </c>
      <c r="BB29">
        <v>1707</v>
      </c>
      <c r="BC29">
        <v>2084</v>
      </c>
      <c r="BD29">
        <v>2462</v>
      </c>
      <c r="BE29">
        <v>3048</v>
      </c>
      <c r="BF29">
        <v>3419</v>
      </c>
      <c r="BG29">
        <v>3831</v>
      </c>
      <c r="BH29">
        <v>4179</v>
      </c>
      <c r="BI29">
        <v>4510</v>
      </c>
      <c r="BJ29">
        <v>4754</v>
      </c>
      <c r="BK29">
        <v>5047</v>
      </c>
      <c r="BL29">
        <v>5291</v>
      </c>
      <c r="BM29">
        <v>5613</v>
      </c>
      <c r="BN29">
        <v>5901</v>
      </c>
      <c r="BO29">
        <v>6234</v>
      </c>
      <c r="BP29">
        <v>6482</v>
      </c>
      <c r="BQ29">
        <v>6760</v>
      </c>
      <c r="BR29">
        <v>7003</v>
      </c>
      <c r="BS29">
        <v>7263</v>
      </c>
      <c r="BT29">
        <v>7508</v>
      </c>
      <c r="BU29">
        <v>7797</v>
      </c>
      <c r="BV29">
        <v>8004</v>
      </c>
      <c r="BW29">
        <v>8210</v>
      </c>
      <c r="BX29">
        <v>8352</v>
      </c>
      <c r="BY29">
        <v>8489</v>
      </c>
      <c r="BZ29">
        <v>8584</v>
      </c>
      <c r="CA29">
        <v>8662</v>
      </c>
      <c r="CB29">
        <v>8713</v>
      </c>
      <c r="CC29">
        <v>8749</v>
      </c>
      <c r="CD29">
        <v>8759</v>
      </c>
      <c r="CE29">
        <v>8760</v>
      </c>
      <c r="CF29">
        <v>8760</v>
      </c>
      <c r="CG29">
        <v>8760</v>
      </c>
      <c r="CH29">
        <v>8760</v>
      </c>
      <c r="CI29">
        <v>8760</v>
      </c>
      <c r="CJ29">
        <v>8760</v>
      </c>
      <c r="CK29">
        <v>8760</v>
      </c>
      <c r="CL29">
        <v>8760</v>
      </c>
      <c r="CM29">
        <v>8760</v>
      </c>
      <c r="CN29">
        <v>8760</v>
      </c>
      <c r="CO29">
        <v>8760</v>
      </c>
      <c r="CP29">
        <v>8760</v>
      </c>
      <c r="CQ29">
        <v>8760</v>
      </c>
      <c r="CR29">
        <v>8760</v>
      </c>
      <c r="CS29">
        <v>8760</v>
      </c>
      <c r="CT29">
        <v>8760</v>
      </c>
      <c r="CU29">
        <v>8760</v>
      </c>
      <c r="CV29">
        <v>8760</v>
      </c>
      <c r="CW29">
        <v>8760</v>
      </c>
      <c r="CX29">
        <v>8760</v>
      </c>
      <c r="CY29">
        <v>8760</v>
      </c>
      <c r="CZ29">
        <v>8760</v>
      </c>
      <c r="DA29">
        <v>8760</v>
      </c>
      <c r="DB29">
        <v>8760</v>
      </c>
      <c r="DC29">
        <v>8760</v>
      </c>
    </row>
    <row r="30" spans="1:107">
      <c r="A30" t="s">
        <v>386</v>
      </c>
      <c r="B30" t="s">
        <v>386</v>
      </c>
      <c r="C30" t="s">
        <v>742</v>
      </c>
      <c r="D30" t="s">
        <v>800</v>
      </c>
      <c r="E30" t="s">
        <v>801</v>
      </c>
      <c r="F30">
        <v>102912</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4</v>
      </c>
      <c r="AH30">
        <v>12</v>
      </c>
      <c r="AI30">
        <v>37</v>
      </c>
      <c r="AJ30">
        <v>62</v>
      </c>
      <c r="AK30">
        <v>94</v>
      </c>
      <c r="AL30">
        <v>116</v>
      </c>
      <c r="AM30">
        <v>155</v>
      </c>
      <c r="AN30">
        <v>176</v>
      </c>
      <c r="AO30">
        <v>217</v>
      </c>
      <c r="AP30">
        <v>270</v>
      </c>
      <c r="AQ30">
        <v>346</v>
      </c>
      <c r="AR30">
        <v>421</v>
      </c>
      <c r="AS30">
        <v>531</v>
      </c>
      <c r="AT30">
        <v>622</v>
      </c>
      <c r="AU30">
        <v>769</v>
      </c>
      <c r="AV30">
        <v>900</v>
      </c>
      <c r="AW30">
        <v>1121</v>
      </c>
      <c r="AX30">
        <v>1290</v>
      </c>
      <c r="AY30">
        <v>1564</v>
      </c>
      <c r="AZ30">
        <v>1811</v>
      </c>
      <c r="BA30">
        <v>2167</v>
      </c>
      <c r="BB30">
        <v>2488</v>
      </c>
      <c r="BC30">
        <v>2898</v>
      </c>
      <c r="BD30">
        <v>3283</v>
      </c>
      <c r="BE30">
        <v>3817</v>
      </c>
      <c r="BF30">
        <v>4146</v>
      </c>
      <c r="BG30">
        <v>4502</v>
      </c>
      <c r="BH30">
        <v>4720</v>
      </c>
      <c r="BI30">
        <v>4988</v>
      </c>
      <c r="BJ30">
        <v>5218</v>
      </c>
      <c r="BK30">
        <v>5525</v>
      </c>
      <c r="BL30">
        <v>5776</v>
      </c>
      <c r="BM30">
        <v>6099</v>
      </c>
      <c r="BN30">
        <v>6353</v>
      </c>
      <c r="BO30">
        <v>6624</v>
      </c>
      <c r="BP30">
        <v>6836</v>
      </c>
      <c r="BQ30">
        <v>7140</v>
      </c>
      <c r="BR30">
        <v>7398</v>
      </c>
      <c r="BS30">
        <v>7681</v>
      </c>
      <c r="BT30">
        <v>7880</v>
      </c>
      <c r="BU30">
        <v>8079</v>
      </c>
      <c r="BV30">
        <v>8247</v>
      </c>
      <c r="BW30">
        <v>8418</v>
      </c>
      <c r="BX30">
        <v>8524</v>
      </c>
      <c r="BY30">
        <v>8612</v>
      </c>
      <c r="BZ30">
        <v>8666</v>
      </c>
      <c r="CA30">
        <v>8708</v>
      </c>
      <c r="CB30">
        <v>8732</v>
      </c>
      <c r="CC30">
        <v>8745</v>
      </c>
      <c r="CD30">
        <v>8755</v>
      </c>
      <c r="CE30">
        <v>8760</v>
      </c>
      <c r="CF30">
        <v>8760</v>
      </c>
      <c r="CG30">
        <v>8760</v>
      </c>
      <c r="CH30">
        <v>8760</v>
      </c>
      <c r="CI30">
        <v>8760</v>
      </c>
      <c r="CJ30">
        <v>8760</v>
      </c>
      <c r="CK30">
        <v>8760</v>
      </c>
      <c r="CL30">
        <v>8760</v>
      </c>
      <c r="CM30">
        <v>8760</v>
      </c>
      <c r="CN30">
        <v>8760</v>
      </c>
      <c r="CO30">
        <v>8760</v>
      </c>
      <c r="CP30">
        <v>8760</v>
      </c>
      <c r="CQ30">
        <v>8760</v>
      </c>
      <c r="CR30">
        <v>8760</v>
      </c>
      <c r="CS30">
        <v>8760</v>
      </c>
      <c r="CT30">
        <v>8760</v>
      </c>
      <c r="CU30">
        <v>8760</v>
      </c>
      <c r="CV30">
        <v>8760</v>
      </c>
      <c r="CW30">
        <v>8760</v>
      </c>
      <c r="CX30">
        <v>8760</v>
      </c>
      <c r="CY30">
        <v>8760</v>
      </c>
      <c r="CZ30">
        <v>8760</v>
      </c>
      <c r="DA30">
        <v>8760</v>
      </c>
      <c r="DB30">
        <v>8760</v>
      </c>
      <c r="DC30">
        <v>8760</v>
      </c>
    </row>
    <row r="31" spans="1:107">
      <c r="A31" t="s">
        <v>387</v>
      </c>
      <c r="B31" t="s">
        <v>387</v>
      </c>
      <c r="C31" t="s">
        <v>742</v>
      </c>
      <c r="D31" t="s">
        <v>802</v>
      </c>
      <c r="E31" t="s">
        <v>803</v>
      </c>
      <c r="F31">
        <v>102128</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12</v>
      </c>
      <c r="AX31">
        <v>26</v>
      </c>
      <c r="AY31">
        <v>67</v>
      </c>
      <c r="AZ31">
        <v>132</v>
      </c>
      <c r="BA31">
        <v>234</v>
      </c>
      <c r="BB31">
        <v>363</v>
      </c>
      <c r="BC31">
        <v>571</v>
      </c>
      <c r="BD31">
        <v>801</v>
      </c>
      <c r="BE31">
        <v>1144</v>
      </c>
      <c r="BF31">
        <v>1532</v>
      </c>
      <c r="BG31">
        <v>2011</v>
      </c>
      <c r="BH31">
        <v>2419</v>
      </c>
      <c r="BI31">
        <v>2847</v>
      </c>
      <c r="BJ31">
        <v>3158</v>
      </c>
      <c r="BK31">
        <v>3593</v>
      </c>
      <c r="BL31">
        <v>4010</v>
      </c>
      <c r="BM31">
        <v>4543</v>
      </c>
      <c r="BN31">
        <v>4898</v>
      </c>
      <c r="BO31">
        <v>5271</v>
      </c>
      <c r="BP31">
        <v>5563</v>
      </c>
      <c r="BQ31">
        <v>6014</v>
      </c>
      <c r="BR31">
        <v>6352</v>
      </c>
      <c r="BS31">
        <v>6763</v>
      </c>
      <c r="BT31">
        <v>7087</v>
      </c>
      <c r="BU31">
        <v>7480</v>
      </c>
      <c r="BV31">
        <v>7739</v>
      </c>
      <c r="BW31">
        <v>7997</v>
      </c>
      <c r="BX31">
        <v>8130</v>
      </c>
      <c r="BY31">
        <v>8283</v>
      </c>
      <c r="BZ31">
        <v>8395</v>
      </c>
      <c r="CA31">
        <v>8487</v>
      </c>
      <c r="CB31">
        <v>8550</v>
      </c>
      <c r="CC31">
        <v>8632</v>
      </c>
      <c r="CD31">
        <v>8666</v>
      </c>
      <c r="CE31">
        <v>8706</v>
      </c>
      <c r="CF31">
        <v>8717</v>
      </c>
      <c r="CG31">
        <v>8733</v>
      </c>
      <c r="CH31">
        <v>8747</v>
      </c>
      <c r="CI31">
        <v>8758</v>
      </c>
      <c r="CJ31">
        <v>8760</v>
      </c>
      <c r="CK31">
        <v>8760</v>
      </c>
      <c r="CL31">
        <v>8760</v>
      </c>
      <c r="CM31">
        <v>8760</v>
      </c>
      <c r="CN31">
        <v>8760</v>
      </c>
      <c r="CO31">
        <v>8760</v>
      </c>
      <c r="CP31">
        <v>8760</v>
      </c>
      <c r="CQ31">
        <v>8760</v>
      </c>
      <c r="CR31">
        <v>8760</v>
      </c>
      <c r="CS31">
        <v>8760</v>
      </c>
      <c r="CT31">
        <v>8760</v>
      </c>
      <c r="CU31">
        <v>8760</v>
      </c>
      <c r="CV31">
        <v>8760</v>
      </c>
      <c r="CW31">
        <v>8760</v>
      </c>
      <c r="CX31">
        <v>8760</v>
      </c>
      <c r="CY31">
        <v>8760</v>
      </c>
      <c r="CZ31">
        <v>8760</v>
      </c>
      <c r="DA31">
        <v>8760</v>
      </c>
      <c r="DB31">
        <v>8760</v>
      </c>
      <c r="DC31">
        <v>8760</v>
      </c>
    </row>
    <row r="32" spans="1:107">
      <c r="A32" t="s">
        <v>388</v>
      </c>
      <c r="B32" t="s">
        <v>388</v>
      </c>
      <c r="C32" t="s">
        <v>742</v>
      </c>
      <c r="D32" t="s">
        <v>804</v>
      </c>
      <c r="E32" t="s">
        <v>805</v>
      </c>
      <c r="F32">
        <v>102006</v>
      </c>
      <c r="G32">
        <v>0</v>
      </c>
      <c r="H32">
        <v>0</v>
      </c>
      <c r="I32">
        <v>0</v>
      </c>
      <c r="J32">
        <v>0</v>
      </c>
      <c r="K32">
        <v>0</v>
      </c>
      <c r="L32">
        <v>0</v>
      </c>
      <c r="M32">
        <v>0</v>
      </c>
      <c r="N32">
        <v>0</v>
      </c>
      <c r="O32">
        <v>0</v>
      </c>
      <c r="P32">
        <v>0</v>
      </c>
      <c r="Q32">
        <v>0</v>
      </c>
      <c r="R32">
        <v>0</v>
      </c>
      <c r="S32">
        <v>0</v>
      </c>
      <c r="T32">
        <v>0</v>
      </c>
      <c r="U32">
        <v>0</v>
      </c>
      <c r="V32">
        <v>0</v>
      </c>
      <c r="W32">
        <v>0</v>
      </c>
      <c r="X32">
        <v>0</v>
      </c>
      <c r="Y32">
        <v>4</v>
      </c>
      <c r="Z32">
        <v>8</v>
      </c>
      <c r="AA32">
        <v>15</v>
      </c>
      <c r="AB32">
        <v>21</v>
      </c>
      <c r="AC32">
        <v>32</v>
      </c>
      <c r="AD32">
        <v>53</v>
      </c>
      <c r="AE32">
        <v>76</v>
      </c>
      <c r="AF32">
        <v>112</v>
      </c>
      <c r="AG32">
        <v>127</v>
      </c>
      <c r="AH32">
        <v>151</v>
      </c>
      <c r="AI32">
        <v>183</v>
      </c>
      <c r="AJ32">
        <v>218</v>
      </c>
      <c r="AK32">
        <v>263</v>
      </c>
      <c r="AL32">
        <v>307</v>
      </c>
      <c r="AM32">
        <v>367</v>
      </c>
      <c r="AN32">
        <v>437</v>
      </c>
      <c r="AO32">
        <v>519</v>
      </c>
      <c r="AP32">
        <v>599</v>
      </c>
      <c r="AQ32">
        <v>704</v>
      </c>
      <c r="AR32">
        <v>817</v>
      </c>
      <c r="AS32">
        <v>937</v>
      </c>
      <c r="AT32">
        <v>1067</v>
      </c>
      <c r="AU32">
        <v>1193</v>
      </c>
      <c r="AV32">
        <v>1324</v>
      </c>
      <c r="AW32">
        <v>1497</v>
      </c>
      <c r="AX32">
        <v>1666</v>
      </c>
      <c r="AY32">
        <v>1951</v>
      </c>
      <c r="AZ32">
        <v>2213</v>
      </c>
      <c r="BA32">
        <v>2514</v>
      </c>
      <c r="BB32">
        <v>2742</v>
      </c>
      <c r="BC32">
        <v>3000</v>
      </c>
      <c r="BD32">
        <v>3286</v>
      </c>
      <c r="BE32">
        <v>3728</v>
      </c>
      <c r="BF32">
        <v>4099</v>
      </c>
      <c r="BG32">
        <v>4458</v>
      </c>
      <c r="BH32">
        <v>4694</v>
      </c>
      <c r="BI32">
        <v>4963</v>
      </c>
      <c r="BJ32">
        <v>5214</v>
      </c>
      <c r="BK32">
        <v>5495</v>
      </c>
      <c r="BL32">
        <v>5736</v>
      </c>
      <c r="BM32">
        <v>6022</v>
      </c>
      <c r="BN32">
        <v>6260</v>
      </c>
      <c r="BO32">
        <v>6573</v>
      </c>
      <c r="BP32">
        <v>6825</v>
      </c>
      <c r="BQ32">
        <v>7156</v>
      </c>
      <c r="BR32">
        <v>7388</v>
      </c>
      <c r="BS32">
        <v>7630</v>
      </c>
      <c r="BT32">
        <v>7800</v>
      </c>
      <c r="BU32">
        <v>7980</v>
      </c>
      <c r="BV32">
        <v>8128</v>
      </c>
      <c r="BW32">
        <v>8264</v>
      </c>
      <c r="BX32">
        <v>8369</v>
      </c>
      <c r="BY32">
        <v>8485</v>
      </c>
      <c r="BZ32">
        <v>8569</v>
      </c>
      <c r="CA32">
        <v>8653</v>
      </c>
      <c r="CB32">
        <v>8690</v>
      </c>
      <c r="CC32">
        <v>8733</v>
      </c>
      <c r="CD32">
        <v>8745</v>
      </c>
      <c r="CE32">
        <v>8751</v>
      </c>
      <c r="CF32">
        <v>8758</v>
      </c>
      <c r="CG32">
        <v>8760</v>
      </c>
      <c r="CH32">
        <v>8760</v>
      </c>
      <c r="CI32">
        <v>8760</v>
      </c>
      <c r="CJ32">
        <v>8760</v>
      </c>
      <c r="CK32">
        <v>8760</v>
      </c>
      <c r="CL32">
        <v>8760</v>
      </c>
      <c r="CM32">
        <v>8760</v>
      </c>
      <c r="CN32">
        <v>8760</v>
      </c>
      <c r="CO32">
        <v>8760</v>
      </c>
      <c r="CP32">
        <v>8760</v>
      </c>
      <c r="CQ32">
        <v>8760</v>
      </c>
      <c r="CR32">
        <v>8760</v>
      </c>
      <c r="CS32">
        <v>8760</v>
      </c>
      <c r="CT32">
        <v>8760</v>
      </c>
      <c r="CU32">
        <v>8760</v>
      </c>
      <c r="CV32">
        <v>8760</v>
      </c>
      <c r="CW32">
        <v>8760</v>
      </c>
      <c r="CX32">
        <v>8760</v>
      </c>
      <c r="CY32">
        <v>8760</v>
      </c>
      <c r="CZ32">
        <v>8760</v>
      </c>
      <c r="DA32">
        <v>8760</v>
      </c>
      <c r="DB32">
        <v>8760</v>
      </c>
      <c r="DC32">
        <v>8760</v>
      </c>
    </row>
    <row r="33" spans="1:107">
      <c r="A33" t="s">
        <v>389</v>
      </c>
      <c r="B33" t="s">
        <v>389</v>
      </c>
      <c r="C33" t="s">
        <v>742</v>
      </c>
      <c r="D33" t="s">
        <v>806</v>
      </c>
      <c r="E33" t="s">
        <v>807</v>
      </c>
      <c r="F33">
        <v>102243</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6</v>
      </c>
      <c r="AR33">
        <v>15</v>
      </c>
      <c r="AS33">
        <v>23</v>
      </c>
      <c r="AT33">
        <v>35</v>
      </c>
      <c r="AU33">
        <v>60</v>
      </c>
      <c r="AV33">
        <v>85</v>
      </c>
      <c r="AW33">
        <v>154</v>
      </c>
      <c r="AX33">
        <v>220</v>
      </c>
      <c r="AY33">
        <v>324</v>
      </c>
      <c r="AZ33">
        <v>435</v>
      </c>
      <c r="BA33">
        <v>607</v>
      </c>
      <c r="BB33">
        <v>819</v>
      </c>
      <c r="BC33">
        <v>1123</v>
      </c>
      <c r="BD33">
        <v>1418</v>
      </c>
      <c r="BE33">
        <v>1838</v>
      </c>
      <c r="BF33">
        <v>2167</v>
      </c>
      <c r="BG33">
        <v>2545</v>
      </c>
      <c r="BH33">
        <v>2892</v>
      </c>
      <c r="BI33">
        <v>3360</v>
      </c>
      <c r="BJ33">
        <v>3721</v>
      </c>
      <c r="BK33">
        <v>4190</v>
      </c>
      <c r="BL33">
        <v>4520</v>
      </c>
      <c r="BM33">
        <v>4921</v>
      </c>
      <c r="BN33">
        <v>5256</v>
      </c>
      <c r="BO33">
        <v>5655</v>
      </c>
      <c r="BP33">
        <v>5958</v>
      </c>
      <c r="BQ33">
        <v>6373</v>
      </c>
      <c r="BR33">
        <v>6679</v>
      </c>
      <c r="BS33">
        <v>7143</v>
      </c>
      <c r="BT33">
        <v>7479</v>
      </c>
      <c r="BU33">
        <v>7779</v>
      </c>
      <c r="BV33">
        <v>7991</v>
      </c>
      <c r="BW33">
        <v>8229</v>
      </c>
      <c r="BX33">
        <v>8349</v>
      </c>
      <c r="BY33">
        <v>8474</v>
      </c>
      <c r="BZ33">
        <v>8553</v>
      </c>
      <c r="CA33">
        <v>8634</v>
      </c>
      <c r="CB33">
        <v>8679</v>
      </c>
      <c r="CC33">
        <v>8714</v>
      </c>
      <c r="CD33">
        <v>8727</v>
      </c>
      <c r="CE33">
        <v>8751</v>
      </c>
      <c r="CF33">
        <v>8759</v>
      </c>
      <c r="CG33">
        <v>8760</v>
      </c>
      <c r="CH33">
        <v>8760</v>
      </c>
      <c r="CI33">
        <v>8760</v>
      </c>
      <c r="CJ33">
        <v>8760</v>
      </c>
      <c r="CK33">
        <v>8760</v>
      </c>
      <c r="CL33">
        <v>8760</v>
      </c>
      <c r="CM33">
        <v>8760</v>
      </c>
      <c r="CN33">
        <v>8760</v>
      </c>
      <c r="CO33">
        <v>8760</v>
      </c>
      <c r="CP33">
        <v>8760</v>
      </c>
      <c r="CQ33">
        <v>8760</v>
      </c>
      <c r="CR33">
        <v>8760</v>
      </c>
      <c r="CS33">
        <v>8760</v>
      </c>
      <c r="CT33">
        <v>8760</v>
      </c>
      <c r="CU33">
        <v>8760</v>
      </c>
      <c r="CV33">
        <v>8760</v>
      </c>
      <c r="CW33">
        <v>8760</v>
      </c>
      <c r="CX33">
        <v>8760</v>
      </c>
      <c r="CY33">
        <v>8760</v>
      </c>
      <c r="CZ33">
        <v>8760</v>
      </c>
      <c r="DA33">
        <v>8760</v>
      </c>
      <c r="DB33">
        <v>8760</v>
      </c>
      <c r="DC33">
        <v>8760</v>
      </c>
    </row>
    <row r="34" spans="1:107">
      <c r="A34" t="s">
        <v>390</v>
      </c>
      <c r="B34" t="s">
        <v>390</v>
      </c>
      <c r="C34" t="s">
        <v>742</v>
      </c>
      <c r="D34" t="s">
        <v>808</v>
      </c>
      <c r="E34" t="s">
        <v>809</v>
      </c>
      <c r="F34">
        <v>102718</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3</v>
      </c>
      <c r="AK34">
        <v>5</v>
      </c>
      <c r="AL34">
        <v>9</v>
      </c>
      <c r="AM34">
        <v>16</v>
      </c>
      <c r="AN34">
        <v>34</v>
      </c>
      <c r="AO34">
        <v>68</v>
      </c>
      <c r="AP34">
        <v>100</v>
      </c>
      <c r="AQ34">
        <v>142</v>
      </c>
      <c r="AR34">
        <v>193</v>
      </c>
      <c r="AS34">
        <v>250</v>
      </c>
      <c r="AT34">
        <v>289</v>
      </c>
      <c r="AU34">
        <v>352</v>
      </c>
      <c r="AV34">
        <v>427</v>
      </c>
      <c r="AW34">
        <v>556</v>
      </c>
      <c r="AX34">
        <v>682</v>
      </c>
      <c r="AY34">
        <v>881</v>
      </c>
      <c r="AZ34">
        <v>1072</v>
      </c>
      <c r="BA34">
        <v>1377</v>
      </c>
      <c r="BB34">
        <v>1660</v>
      </c>
      <c r="BC34">
        <v>2040</v>
      </c>
      <c r="BD34">
        <v>2422</v>
      </c>
      <c r="BE34">
        <v>2936</v>
      </c>
      <c r="BF34">
        <v>3310</v>
      </c>
      <c r="BG34">
        <v>3709</v>
      </c>
      <c r="BH34">
        <v>3984</v>
      </c>
      <c r="BI34">
        <v>4310</v>
      </c>
      <c r="BJ34">
        <v>4552</v>
      </c>
      <c r="BK34">
        <v>4838</v>
      </c>
      <c r="BL34">
        <v>5106</v>
      </c>
      <c r="BM34">
        <v>5473</v>
      </c>
      <c r="BN34">
        <v>5756</v>
      </c>
      <c r="BO34">
        <v>6096</v>
      </c>
      <c r="BP34">
        <v>6367</v>
      </c>
      <c r="BQ34">
        <v>6721</v>
      </c>
      <c r="BR34">
        <v>7011</v>
      </c>
      <c r="BS34">
        <v>7307</v>
      </c>
      <c r="BT34">
        <v>7516</v>
      </c>
      <c r="BU34">
        <v>7802</v>
      </c>
      <c r="BV34">
        <v>8025</v>
      </c>
      <c r="BW34">
        <v>8233</v>
      </c>
      <c r="BX34">
        <v>8357</v>
      </c>
      <c r="BY34">
        <v>8485</v>
      </c>
      <c r="BZ34">
        <v>8570</v>
      </c>
      <c r="CA34">
        <v>8664</v>
      </c>
      <c r="CB34">
        <v>8707</v>
      </c>
      <c r="CC34">
        <v>8742</v>
      </c>
      <c r="CD34">
        <v>8749</v>
      </c>
      <c r="CE34">
        <v>8756</v>
      </c>
      <c r="CF34">
        <v>8760</v>
      </c>
      <c r="CG34">
        <v>8760</v>
      </c>
      <c r="CH34">
        <v>8760</v>
      </c>
      <c r="CI34">
        <v>8760</v>
      </c>
      <c r="CJ34">
        <v>8760</v>
      </c>
      <c r="CK34">
        <v>8760</v>
      </c>
      <c r="CL34">
        <v>8760</v>
      </c>
      <c r="CM34">
        <v>8760</v>
      </c>
      <c r="CN34">
        <v>8760</v>
      </c>
      <c r="CO34">
        <v>8760</v>
      </c>
      <c r="CP34">
        <v>8760</v>
      </c>
      <c r="CQ34">
        <v>8760</v>
      </c>
      <c r="CR34">
        <v>8760</v>
      </c>
      <c r="CS34">
        <v>8760</v>
      </c>
      <c r="CT34">
        <v>8760</v>
      </c>
      <c r="CU34">
        <v>8760</v>
      </c>
      <c r="CV34">
        <v>8760</v>
      </c>
      <c r="CW34">
        <v>8760</v>
      </c>
      <c r="CX34">
        <v>8760</v>
      </c>
      <c r="CY34">
        <v>8760</v>
      </c>
      <c r="CZ34">
        <v>8760</v>
      </c>
      <c r="DA34">
        <v>8760</v>
      </c>
      <c r="DB34">
        <v>8760</v>
      </c>
      <c r="DC34">
        <v>8760</v>
      </c>
    </row>
    <row r="35" spans="1:107">
      <c r="A35" t="s">
        <v>393</v>
      </c>
      <c r="B35" t="s">
        <v>393</v>
      </c>
      <c r="C35" t="s">
        <v>742</v>
      </c>
      <c r="D35" t="s">
        <v>810</v>
      </c>
      <c r="E35" t="s">
        <v>811</v>
      </c>
      <c r="F35">
        <v>102206</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2</v>
      </c>
      <c r="AQ35">
        <v>7</v>
      </c>
      <c r="AR35">
        <v>15</v>
      </c>
      <c r="AS35">
        <v>45</v>
      </c>
      <c r="AT35">
        <v>66</v>
      </c>
      <c r="AU35">
        <v>115</v>
      </c>
      <c r="AV35">
        <v>176</v>
      </c>
      <c r="AW35">
        <v>264</v>
      </c>
      <c r="AX35">
        <v>346</v>
      </c>
      <c r="AY35">
        <v>443</v>
      </c>
      <c r="AZ35">
        <v>556</v>
      </c>
      <c r="BA35">
        <v>746</v>
      </c>
      <c r="BB35">
        <v>941</v>
      </c>
      <c r="BC35">
        <v>1248</v>
      </c>
      <c r="BD35">
        <v>1561</v>
      </c>
      <c r="BE35">
        <v>2035</v>
      </c>
      <c r="BF35">
        <v>2436</v>
      </c>
      <c r="BG35">
        <v>2889</v>
      </c>
      <c r="BH35">
        <v>3250</v>
      </c>
      <c r="BI35">
        <v>3652</v>
      </c>
      <c r="BJ35">
        <v>4009</v>
      </c>
      <c r="BK35">
        <v>4419</v>
      </c>
      <c r="BL35">
        <v>4770</v>
      </c>
      <c r="BM35">
        <v>5177</v>
      </c>
      <c r="BN35">
        <v>5543</v>
      </c>
      <c r="BO35">
        <v>5981</v>
      </c>
      <c r="BP35">
        <v>6321</v>
      </c>
      <c r="BQ35">
        <v>6683</v>
      </c>
      <c r="BR35">
        <v>6984</v>
      </c>
      <c r="BS35">
        <v>7365</v>
      </c>
      <c r="BT35">
        <v>7643</v>
      </c>
      <c r="BU35">
        <v>7913</v>
      </c>
      <c r="BV35">
        <v>8097</v>
      </c>
      <c r="BW35">
        <v>8289</v>
      </c>
      <c r="BX35">
        <v>8398</v>
      </c>
      <c r="BY35">
        <v>8501</v>
      </c>
      <c r="BZ35">
        <v>8560</v>
      </c>
      <c r="CA35">
        <v>8619</v>
      </c>
      <c r="CB35">
        <v>8661</v>
      </c>
      <c r="CC35">
        <v>8706</v>
      </c>
      <c r="CD35">
        <v>8728</v>
      </c>
      <c r="CE35">
        <v>8749</v>
      </c>
      <c r="CF35">
        <v>8758</v>
      </c>
      <c r="CG35">
        <v>8760</v>
      </c>
      <c r="CH35">
        <v>8760</v>
      </c>
      <c r="CI35">
        <v>8760</v>
      </c>
      <c r="CJ35">
        <v>8760</v>
      </c>
      <c r="CK35">
        <v>8760</v>
      </c>
      <c r="CL35">
        <v>8760</v>
      </c>
      <c r="CM35">
        <v>8760</v>
      </c>
      <c r="CN35">
        <v>8760</v>
      </c>
      <c r="CO35">
        <v>8760</v>
      </c>
      <c r="CP35">
        <v>8760</v>
      </c>
      <c r="CQ35">
        <v>8760</v>
      </c>
      <c r="CR35">
        <v>8760</v>
      </c>
      <c r="CS35">
        <v>8760</v>
      </c>
      <c r="CT35">
        <v>8760</v>
      </c>
      <c r="CU35">
        <v>8760</v>
      </c>
      <c r="CV35">
        <v>8760</v>
      </c>
      <c r="CW35">
        <v>8760</v>
      </c>
      <c r="CX35">
        <v>8760</v>
      </c>
      <c r="CY35">
        <v>8760</v>
      </c>
      <c r="CZ35">
        <v>8760</v>
      </c>
      <c r="DA35">
        <v>8760</v>
      </c>
      <c r="DB35">
        <v>8760</v>
      </c>
      <c r="DC35">
        <v>8760</v>
      </c>
    </row>
    <row r="36" spans="1:107">
      <c r="A36" t="s">
        <v>391</v>
      </c>
      <c r="B36" t="s">
        <v>391</v>
      </c>
      <c r="C36" t="s">
        <v>742</v>
      </c>
      <c r="D36" t="s">
        <v>812</v>
      </c>
      <c r="E36" t="s">
        <v>813</v>
      </c>
      <c r="F36">
        <v>102308</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4</v>
      </c>
      <c r="AV36">
        <v>15</v>
      </c>
      <c r="AW36">
        <v>30</v>
      </c>
      <c r="AX36">
        <v>45</v>
      </c>
      <c r="AY36">
        <v>60</v>
      </c>
      <c r="AZ36">
        <v>114</v>
      </c>
      <c r="BA36">
        <v>219</v>
      </c>
      <c r="BB36">
        <v>330</v>
      </c>
      <c r="BC36">
        <v>537</v>
      </c>
      <c r="BD36">
        <v>808</v>
      </c>
      <c r="BE36">
        <v>1328</v>
      </c>
      <c r="BF36">
        <v>1802</v>
      </c>
      <c r="BG36">
        <v>2235</v>
      </c>
      <c r="BH36">
        <v>2616</v>
      </c>
      <c r="BI36">
        <v>3015</v>
      </c>
      <c r="BJ36">
        <v>3397</v>
      </c>
      <c r="BK36">
        <v>3843</v>
      </c>
      <c r="BL36">
        <v>4174</v>
      </c>
      <c r="BM36">
        <v>4563</v>
      </c>
      <c r="BN36">
        <v>4866</v>
      </c>
      <c r="BO36">
        <v>5189</v>
      </c>
      <c r="BP36">
        <v>5491</v>
      </c>
      <c r="BQ36">
        <v>5848</v>
      </c>
      <c r="BR36">
        <v>6204</v>
      </c>
      <c r="BS36">
        <v>6676</v>
      </c>
      <c r="BT36">
        <v>7077</v>
      </c>
      <c r="BU36">
        <v>7422</v>
      </c>
      <c r="BV36">
        <v>7697</v>
      </c>
      <c r="BW36">
        <v>7982</v>
      </c>
      <c r="BX36">
        <v>8179</v>
      </c>
      <c r="BY36">
        <v>8396</v>
      </c>
      <c r="BZ36">
        <v>8520</v>
      </c>
      <c r="CA36">
        <v>8621</v>
      </c>
      <c r="CB36">
        <v>8686</v>
      </c>
      <c r="CC36">
        <v>8721</v>
      </c>
      <c r="CD36">
        <v>8750</v>
      </c>
      <c r="CE36">
        <v>8760</v>
      </c>
      <c r="CF36">
        <v>8760</v>
      </c>
      <c r="CG36">
        <v>8760</v>
      </c>
      <c r="CH36">
        <v>8760</v>
      </c>
      <c r="CI36">
        <v>8760</v>
      </c>
      <c r="CJ36">
        <v>8760</v>
      </c>
      <c r="CK36">
        <v>8760</v>
      </c>
      <c r="CL36">
        <v>8760</v>
      </c>
      <c r="CM36">
        <v>8760</v>
      </c>
      <c r="CN36">
        <v>8760</v>
      </c>
      <c r="CO36">
        <v>8760</v>
      </c>
      <c r="CP36">
        <v>8760</v>
      </c>
      <c r="CQ36">
        <v>8760</v>
      </c>
      <c r="CR36">
        <v>8760</v>
      </c>
      <c r="CS36">
        <v>8760</v>
      </c>
      <c r="CT36">
        <v>8760</v>
      </c>
      <c r="CU36">
        <v>8760</v>
      </c>
      <c r="CV36">
        <v>8760</v>
      </c>
      <c r="CW36">
        <v>8760</v>
      </c>
      <c r="CX36">
        <v>8760</v>
      </c>
      <c r="CY36">
        <v>8760</v>
      </c>
      <c r="CZ36">
        <v>8760</v>
      </c>
      <c r="DA36">
        <v>8760</v>
      </c>
      <c r="DB36">
        <v>8760</v>
      </c>
      <c r="DC36">
        <v>8760</v>
      </c>
    </row>
    <row r="37" spans="1:107">
      <c r="A37" t="s">
        <v>392</v>
      </c>
      <c r="B37" t="s">
        <v>392</v>
      </c>
      <c r="C37" t="s">
        <v>742</v>
      </c>
      <c r="D37" t="s">
        <v>814</v>
      </c>
      <c r="E37" t="s">
        <v>815</v>
      </c>
      <c r="F37">
        <v>102707</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1</v>
      </c>
      <c r="AM37">
        <v>8</v>
      </c>
      <c r="AN37">
        <v>22</v>
      </c>
      <c r="AO37">
        <v>48</v>
      </c>
      <c r="AP37">
        <v>69</v>
      </c>
      <c r="AQ37">
        <v>112</v>
      </c>
      <c r="AR37">
        <v>158</v>
      </c>
      <c r="AS37">
        <v>213</v>
      </c>
      <c r="AT37">
        <v>255</v>
      </c>
      <c r="AU37">
        <v>319</v>
      </c>
      <c r="AV37">
        <v>384</v>
      </c>
      <c r="AW37">
        <v>483</v>
      </c>
      <c r="AX37">
        <v>576</v>
      </c>
      <c r="AY37">
        <v>708</v>
      </c>
      <c r="AZ37">
        <v>892</v>
      </c>
      <c r="BA37">
        <v>1161</v>
      </c>
      <c r="BB37">
        <v>1410</v>
      </c>
      <c r="BC37">
        <v>1816</v>
      </c>
      <c r="BD37">
        <v>2135</v>
      </c>
      <c r="BE37">
        <v>2658</v>
      </c>
      <c r="BF37">
        <v>3076</v>
      </c>
      <c r="BG37">
        <v>3524</v>
      </c>
      <c r="BH37">
        <v>3836</v>
      </c>
      <c r="BI37">
        <v>4201</v>
      </c>
      <c r="BJ37">
        <v>4474</v>
      </c>
      <c r="BK37">
        <v>4763</v>
      </c>
      <c r="BL37">
        <v>5042</v>
      </c>
      <c r="BM37">
        <v>5362</v>
      </c>
      <c r="BN37">
        <v>5657</v>
      </c>
      <c r="BO37">
        <v>6041</v>
      </c>
      <c r="BP37">
        <v>6342</v>
      </c>
      <c r="BQ37">
        <v>6683</v>
      </c>
      <c r="BR37">
        <v>6944</v>
      </c>
      <c r="BS37">
        <v>7257</v>
      </c>
      <c r="BT37">
        <v>7501</v>
      </c>
      <c r="BU37">
        <v>7729</v>
      </c>
      <c r="BV37">
        <v>7926</v>
      </c>
      <c r="BW37">
        <v>8124</v>
      </c>
      <c r="BX37">
        <v>8253</v>
      </c>
      <c r="BY37">
        <v>8373</v>
      </c>
      <c r="BZ37">
        <v>8457</v>
      </c>
      <c r="CA37">
        <v>8531</v>
      </c>
      <c r="CB37">
        <v>8583</v>
      </c>
      <c r="CC37">
        <v>8634</v>
      </c>
      <c r="CD37">
        <v>8676</v>
      </c>
      <c r="CE37">
        <v>8700</v>
      </c>
      <c r="CF37">
        <v>8727</v>
      </c>
      <c r="CG37">
        <v>8742</v>
      </c>
      <c r="CH37">
        <v>8749</v>
      </c>
      <c r="CI37">
        <v>8754</v>
      </c>
      <c r="CJ37">
        <v>8757</v>
      </c>
      <c r="CK37">
        <v>8760</v>
      </c>
      <c r="CL37">
        <v>8760</v>
      </c>
      <c r="CM37">
        <v>8760</v>
      </c>
      <c r="CN37">
        <v>8760</v>
      </c>
      <c r="CO37">
        <v>8760</v>
      </c>
      <c r="CP37">
        <v>8760</v>
      </c>
      <c r="CQ37">
        <v>8760</v>
      </c>
      <c r="CR37">
        <v>8760</v>
      </c>
      <c r="CS37">
        <v>8760</v>
      </c>
      <c r="CT37">
        <v>8760</v>
      </c>
      <c r="CU37">
        <v>8760</v>
      </c>
      <c r="CV37">
        <v>8760</v>
      </c>
      <c r="CW37">
        <v>8760</v>
      </c>
      <c r="CX37">
        <v>8760</v>
      </c>
      <c r="CY37">
        <v>8760</v>
      </c>
      <c r="CZ37">
        <v>8760</v>
      </c>
      <c r="DA37">
        <v>8760</v>
      </c>
      <c r="DB37">
        <v>8760</v>
      </c>
      <c r="DC37">
        <v>8760</v>
      </c>
    </row>
    <row r="38" spans="1:107">
      <c r="A38" t="s">
        <v>397</v>
      </c>
      <c r="B38" t="s">
        <v>397</v>
      </c>
      <c r="C38" t="s">
        <v>742</v>
      </c>
      <c r="D38" t="s">
        <v>816</v>
      </c>
      <c r="E38" t="s">
        <v>817</v>
      </c>
      <c r="F38">
        <v>102803</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1</v>
      </c>
      <c r="AC38">
        <v>8</v>
      </c>
      <c r="AD38">
        <v>9</v>
      </c>
      <c r="AE38">
        <v>25</v>
      </c>
      <c r="AF38">
        <v>38</v>
      </c>
      <c r="AG38">
        <v>55</v>
      </c>
      <c r="AH38">
        <v>74</v>
      </c>
      <c r="AI38">
        <v>101</v>
      </c>
      <c r="AJ38">
        <v>123</v>
      </c>
      <c r="AK38">
        <v>155</v>
      </c>
      <c r="AL38">
        <v>186</v>
      </c>
      <c r="AM38">
        <v>232</v>
      </c>
      <c r="AN38">
        <v>275</v>
      </c>
      <c r="AO38">
        <v>324</v>
      </c>
      <c r="AP38">
        <v>372</v>
      </c>
      <c r="AQ38">
        <v>443</v>
      </c>
      <c r="AR38">
        <v>519</v>
      </c>
      <c r="AS38">
        <v>628</v>
      </c>
      <c r="AT38">
        <v>706</v>
      </c>
      <c r="AU38">
        <v>819</v>
      </c>
      <c r="AV38">
        <v>913</v>
      </c>
      <c r="AW38">
        <v>1082</v>
      </c>
      <c r="AX38">
        <v>1247</v>
      </c>
      <c r="AY38">
        <v>1553</v>
      </c>
      <c r="AZ38">
        <v>1773</v>
      </c>
      <c r="BA38">
        <v>2053</v>
      </c>
      <c r="BB38">
        <v>2350</v>
      </c>
      <c r="BC38">
        <v>2774</v>
      </c>
      <c r="BD38">
        <v>3135</v>
      </c>
      <c r="BE38">
        <v>3612</v>
      </c>
      <c r="BF38">
        <v>3970</v>
      </c>
      <c r="BG38">
        <v>4405</v>
      </c>
      <c r="BH38">
        <v>4724</v>
      </c>
      <c r="BI38">
        <v>5085</v>
      </c>
      <c r="BJ38">
        <v>5350</v>
      </c>
      <c r="BK38">
        <v>5621</v>
      </c>
      <c r="BL38">
        <v>5879</v>
      </c>
      <c r="BM38">
        <v>6207</v>
      </c>
      <c r="BN38">
        <v>6414</v>
      </c>
      <c r="BO38">
        <v>6752</v>
      </c>
      <c r="BP38">
        <v>7004</v>
      </c>
      <c r="BQ38">
        <v>7308</v>
      </c>
      <c r="BR38">
        <v>7537</v>
      </c>
      <c r="BS38">
        <v>7779</v>
      </c>
      <c r="BT38">
        <v>7962</v>
      </c>
      <c r="BU38">
        <v>8165</v>
      </c>
      <c r="BV38">
        <v>8280</v>
      </c>
      <c r="BW38">
        <v>8419</v>
      </c>
      <c r="BX38">
        <v>8500</v>
      </c>
      <c r="BY38">
        <v>8584</v>
      </c>
      <c r="BZ38">
        <v>8640</v>
      </c>
      <c r="CA38">
        <v>8690</v>
      </c>
      <c r="CB38">
        <v>8720</v>
      </c>
      <c r="CC38">
        <v>8739</v>
      </c>
      <c r="CD38">
        <v>8748</v>
      </c>
      <c r="CE38">
        <v>8756</v>
      </c>
      <c r="CF38">
        <v>8760</v>
      </c>
      <c r="CG38">
        <v>8760</v>
      </c>
      <c r="CH38">
        <v>8760</v>
      </c>
      <c r="CI38">
        <v>8760</v>
      </c>
      <c r="CJ38">
        <v>8760</v>
      </c>
      <c r="CK38">
        <v>8760</v>
      </c>
      <c r="CL38">
        <v>8760</v>
      </c>
      <c r="CM38">
        <v>8760</v>
      </c>
      <c r="CN38">
        <v>8760</v>
      </c>
      <c r="CO38">
        <v>8760</v>
      </c>
      <c r="CP38">
        <v>8760</v>
      </c>
      <c r="CQ38">
        <v>8760</v>
      </c>
      <c r="CR38">
        <v>8760</v>
      </c>
      <c r="CS38">
        <v>8760</v>
      </c>
      <c r="CT38">
        <v>8760</v>
      </c>
      <c r="CU38">
        <v>8760</v>
      </c>
      <c r="CV38">
        <v>8760</v>
      </c>
      <c r="CW38">
        <v>8760</v>
      </c>
      <c r="CX38">
        <v>8760</v>
      </c>
      <c r="CY38">
        <v>8760</v>
      </c>
      <c r="CZ38">
        <v>8760</v>
      </c>
      <c r="DA38">
        <v>8760</v>
      </c>
      <c r="DB38">
        <v>8760</v>
      </c>
      <c r="DC38">
        <v>8760</v>
      </c>
    </row>
    <row r="39" spans="1:107">
      <c r="A39" t="s">
        <v>395</v>
      </c>
      <c r="B39" t="s">
        <v>395</v>
      </c>
      <c r="C39" t="s">
        <v>742</v>
      </c>
      <c r="D39" t="s">
        <v>818</v>
      </c>
      <c r="E39" t="s">
        <v>819</v>
      </c>
      <c r="F39">
        <v>102130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3</v>
      </c>
      <c r="AT39">
        <v>7</v>
      </c>
      <c r="AU39">
        <v>17</v>
      </c>
      <c r="AV39">
        <v>30</v>
      </c>
      <c r="AW39">
        <v>53</v>
      </c>
      <c r="AX39">
        <v>82</v>
      </c>
      <c r="AY39">
        <v>121</v>
      </c>
      <c r="AZ39">
        <v>176</v>
      </c>
      <c r="BA39">
        <v>342</v>
      </c>
      <c r="BB39">
        <v>521</v>
      </c>
      <c r="BC39">
        <v>748</v>
      </c>
      <c r="BD39">
        <v>987</v>
      </c>
      <c r="BE39">
        <v>1421</v>
      </c>
      <c r="BF39">
        <v>1851</v>
      </c>
      <c r="BG39">
        <v>2403</v>
      </c>
      <c r="BH39">
        <v>2831</v>
      </c>
      <c r="BI39">
        <v>3267</v>
      </c>
      <c r="BJ39">
        <v>3585</v>
      </c>
      <c r="BK39">
        <v>3990</v>
      </c>
      <c r="BL39">
        <v>4306</v>
      </c>
      <c r="BM39">
        <v>4729</v>
      </c>
      <c r="BN39">
        <v>5044</v>
      </c>
      <c r="BO39">
        <v>5393</v>
      </c>
      <c r="BP39">
        <v>5658</v>
      </c>
      <c r="BQ39">
        <v>6035</v>
      </c>
      <c r="BR39">
        <v>6316</v>
      </c>
      <c r="BS39">
        <v>6675</v>
      </c>
      <c r="BT39">
        <v>6993</v>
      </c>
      <c r="BU39">
        <v>7362</v>
      </c>
      <c r="BV39">
        <v>7611</v>
      </c>
      <c r="BW39">
        <v>7892</v>
      </c>
      <c r="BX39">
        <v>8064</v>
      </c>
      <c r="BY39">
        <v>8255</v>
      </c>
      <c r="BZ39">
        <v>8385</v>
      </c>
      <c r="CA39">
        <v>8521</v>
      </c>
      <c r="CB39">
        <v>8586</v>
      </c>
      <c r="CC39">
        <v>8662</v>
      </c>
      <c r="CD39">
        <v>8699</v>
      </c>
      <c r="CE39">
        <v>8742</v>
      </c>
      <c r="CF39">
        <v>8755</v>
      </c>
      <c r="CG39">
        <v>8759</v>
      </c>
      <c r="CH39">
        <v>8760</v>
      </c>
      <c r="CI39">
        <v>8760</v>
      </c>
      <c r="CJ39">
        <v>8760</v>
      </c>
      <c r="CK39">
        <v>8760</v>
      </c>
      <c r="CL39">
        <v>8760</v>
      </c>
      <c r="CM39">
        <v>8760</v>
      </c>
      <c r="CN39">
        <v>8760</v>
      </c>
      <c r="CO39">
        <v>8760</v>
      </c>
      <c r="CP39">
        <v>8760</v>
      </c>
      <c r="CQ39">
        <v>8760</v>
      </c>
      <c r="CR39">
        <v>8760</v>
      </c>
      <c r="CS39">
        <v>8760</v>
      </c>
      <c r="CT39">
        <v>8760</v>
      </c>
      <c r="CU39">
        <v>8760</v>
      </c>
      <c r="CV39">
        <v>8760</v>
      </c>
      <c r="CW39">
        <v>8760</v>
      </c>
      <c r="CX39">
        <v>8760</v>
      </c>
      <c r="CY39">
        <v>8760</v>
      </c>
      <c r="CZ39">
        <v>8760</v>
      </c>
      <c r="DA39">
        <v>8760</v>
      </c>
      <c r="DB39">
        <v>8760</v>
      </c>
      <c r="DC39">
        <v>8760</v>
      </c>
    </row>
    <row r="40" spans="1:107">
      <c r="A40" t="s">
        <v>396</v>
      </c>
      <c r="B40" t="s">
        <v>396</v>
      </c>
      <c r="C40" t="s">
        <v>742</v>
      </c>
      <c r="D40" t="s">
        <v>820</v>
      </c>
      <c r="E40" t="s">
        <v>821</v>
      </c>
      <c r="F40">
        <v>102114</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4</v>
      </c>
      <c r="AV40">
        <v>12</v>
      </c>
      <c r="AW40">
        <v>28</v>
      </c>
      <c r="AX40">
        <v>54</v>
      </c>
      <c r="AY40">
        <v>85</v>
      </c>
      <c r="AZ40">
        <v>118</v>
      </c>
      <c r="BA40">
        <v>215</v>
      </c>
      <c r="BB40">
        <v>348</v>
      </c>
      <c r="BC40">
        <v>694</v>
      </c>
      <c r="BD40">
        <v>966</v>
      </c>
      <c r="BE40">
        <v>1346</v>
      </c>
      <c r="BF40">
        <v>1767</v>
      </c>
      <c r="BG40">
        <v>2209</v>
      </c>
      <c r="BH40">
        <v>2618</v>
      </c>
      <c r="BI40">
        <v>3129</v>
      </c>
      <c r="BJ40">
        <v>3471</v>
      </c>
      <c r="BK40">
        <v>3894</v>
      </c>
      <c r="BL40">
        <v>4249</v>
      </c>
      <c r="BM40">
        <v>4649</v>
      </c>
      <c r="BN40">
        <v>4931</v>
      </c>
      <c r="BO40">
        <v>5232</v>
      </c>
      <c r="BP40">
        <v>5517</v>
      </c>
      <c r="BQ40">
        <v>5910</v>
      </c>
      <c r="BR40">
        <v>6276</v>
      </c>
      <c r="BS40">
        <v>6674</v>
      </c>
      <c r="BT40">
        <v>7045</v>
      </c>
      <c r="BU40">
        <v>7486</v>
      </c>
      <c r="BV40">
        <v>7738</v>
      </c>
      <c r="BW40">
        <v>7979</v>
      </c>
      <c r="BX40">
        <v>8177</v>
      </c>
      <c r="BY40">
        <v>8352</v>
      </c>
      <c r="BZ40">
        <v>8459</v>
      </c>
      <c r="CA40">
        <v>8556</v>
      </c>
      <c r="CB40">
        <v>8625</v>
      </c>
      <c r="CC40">
        <v>8691</v>
      </c>
      <c r="CD40">
        <v>8723</v>
      </c>
      <c r="CE40">
        <v>8752</v>
      </c>
      <c r="CF40">
        <v>8760</v>
      </c>
      <c r="CG40">
        <v>8760</v>
      </c>
      <c r="CH40">
        <v>8760</v>
      </c>
      <c r="CI40">
        <v>8760</v>
      </c>
      <c r="CJ40">
        <v>8760</v>
      </c>
      <c r="CK40">
        <v>8760</v>
      </c>
      <c r="CL40">
        <v>8760</v>
      </c>
      <c r="CM40">
        <v>8760</v>
      </c>
      <c r="CN40">
        <v>8760</v>
      </c>
      <c r="CO40">
        <v>8760</v>
      </c>
      <c r="CP40">
        <v>8760</v>
      </c>
      <c r="CQ40">
        <v>8760</v>
      </c>
      <c r="CR40">
        <v>8760</v>
      </c>
      <c r="CS40">
        <v>8760</v>
      </c>
      <c r="CT40">
        <v>8760</v>
      </c>
      <c r="CU40">
        <v>8760</v>
      </c>
      <c r="CV40">
        <v>8760</v>
      </c>
      <c r="CW40">
        <v>8760</v>
      </c>
      <c r="CX40">
        <v>8760</v>
      </c>
      <c r="CY40">
        <v>8760</v>
      </c>
      <c r="CZ40">
        <v>8760</v>
      </c>
      <c r="DA40">
        <v>8760</v>
      </c>
      <c r="DB40">
        <v>8760</v>
      </c>
      <c r="DC40">
        <v>8760</v>
      </c>
    </row>
    <row r="41" spans="1:107">
      <c r="A41" s="219" t="s">
        <v>394</v>
      </c>
      <c r="B41" s="219" t="s">
        <v>394</v>
      </c>
      <c r="C41" s="10" t="s">
        <v>742</v>
      </c>
      <c r="D41" s="10" t="s">
        <v>822</v>
      </c>
      <c r="E41" s="10" t="s">
        <v>823</v>
      </c>
      <c r="F41" s="10">
        <v>102607</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2</v>
      </c>
      <c r="AP41">
        <v>7</v>
      </c>
      <c r="AQ41">
        <v>14</v>
      </c>
      <c r="AR41">
        <v>32</v>
      </c>
      <c r="AS41">
        <v>60</v>
      </c>
      <c r="AT41">
        <v>88</v>
      </c>
      <c r="AU41">
        <v>119</v>
      </c>
      <c r="AV41">
        <v>157</v>
      </c>
      <c r="AW41">
        <v>205</v>
      </c>
      <c r="AX41">
        <v>247</v>
      </c>
      <c r="AY41">
        <v>315</v>
      </c>
      <c r="AZ41">
        <v>418</v>
      </c>
      <c r="BA41">
        <v>616</v>
      </c>
      <c r="BB41">
        <v>808</v>
      </c>
      <c r="BC41">
        <v>1161</v>
      </c>
      <c r="BD41">
        <v>1478</v>
      </c>
      <c r="BE41">
        <v>1990</v>
      </c>
      <c r="BF41">
        <v>2449</v>
      </c>
      <c r="BG41">
        <v>2955</v>
      </c>
      <c r="BH41">
        <v>3330</v>
      </c>
      <c r="BI41">
        <v>3741</v>
      </c>
      <c r="BJ41">
        <v>4047</v>
      </c>
      <c r="BK41">
        <v>4373</v>
      </c>
      <c r="BL41">
        <v>4613</v>
      </c>
      <c r="BM41">
        <v>4969</v>
      </c>
      <c r="BN41">
        <v>5226</v>
      </c>
      <c r="BO41">
        <v>5534</v>
      </c>
      <c r="BP41">
        <v>5831</v>
      </c>
      <c r="BQ41">
        <v>6221</v>
      </c>
      <c r="BR41">
        <v>6490</v>
      </c>
      <c r="BS41">
        <v>6872</v>
      </c>
      <c r="BT41">
        <v>7111</v>
      </c>
      <c r="BU41">
        <v>7434</v>
      </c>
      <c r="BV41">
        <v>7687</v>
      </c>
      <c r="BW41">
        <v>7943</v>
      </c>
      <c r="BX41">
        <v>8129</v>
      </c>
      <c r="BY41">
        <v>8313</v>
      </c>
      <c r="BZ41">
        <v>8450</v>
      </c>
      <c r="CA41">
        <v>8579</v>
      </c>
      <c r="CB41">
        <v>8653</v>
      </c>
      <c r="CC41">
        <v>8708</v>
      </c>
      <c r="CD41">
        <v>8732</v>
      </c>
      <c r="CE41">
        <v>8749</v>
      </c>
      <c r="CF41">
        <v>8753</v>
      </c>
      <c r="CG41">
        <v>8757</v>
      </c>
      <c r="CH41">
        <v>8760</v>
      </c>
      <c r="CI41">
        <v>8760</v>
      </c>
      <c r="CJ41">
        <v>8760</v>
      </c>
      <c r="CK41">
        <v>8760</v>
      </c>
      <c r="CL41">
        <v>8760</v>
      </c>
      <c r="CM41">
        <v>8760</v>
      </c>
      <c r="CN41">
        <v>8760</v>
      </c>
      <c r="CO41">
        <v>8760</v>
      </c>
      <c r="CP41">
        <v>8760</v>
      </c>
      <c r="CQ41">
        <v>8760</v>
      </c>
      <c r="CR41">
        <v>8760</v>
      </c>
      <c r="CS41">
        <v>8760</v>
      </c>
      <c r="CT41">
        <v>8760</v>
      </c>
      <c r="CU41">
        <v>8760</v>
      </c>
      <c r="CV41">
        <v>8760</v>
      </c>
      <c r="CW41">
        <v>8760</v>
      </c>
      <c r="CX41">
        <v>8760</v>
      </c>
      <c r="CY41">
        <v>8760</v>
      </c>
      <c r="CZ41">
        <v>8760</v>
      </c>
      <c r="DA41">
        <v>8760</v>
      </c>
      <c r="DB41">
        <v>8760</v>
      </c>
      <c r="DC41">
        <v>8760</v>
      </c>
    </row>
    <row r="42" spans="1:107">
      <c r="A42" t="s">
        <v>400</v>
      </c>
      <c r="B42" t="s">
        <v>400</v>
      </c>
      <c r="C42" t="s">
        <v>742</v>
      </c>
      <c r="D42" t="s">
        <v>824</v>
      </c>
      <c r="E42" t="s">
        <v>825</v>
      </c>
      <c r="F42">
        <v>102521</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1</v>
      </c>
      <c r="AL42">
        <v>4</v>
      </c>
      <c r="AM42">
        <v>15</v>
      </c>
      <c r="AN42">
        <v>33</v>
      </c>
      <c r="AO42">
        <v>56</v>
      </c>
      <c r="AP42">
        <v>76</v>
      </c>
      <c r="AQ42">
        <v>130</v>
      </c>
      <c r="AR42">
        <v>171</v>
      </c>
      <c r="AS42">
        <v>223</v>
      </c>
      <c r="AT42">
        <v>281</v>
      </c>
      <c r="AU42">
        <v>364</v>
      </c>
      <c r="AV42">
        <v>451</v>
      </c>
      <c r="AW42">
        <v>572</v>
      </c>
      <c r="AX42">
        <v>684</v>
      </c>
      <c r="AY42">
        <v>864</v>
      </c>
      <c r="AZ42">
        <v>1028</v>
      </c>
      <c r="BA42">
        <v>1254</v>
      </c>
      <c r="BB42">
        <v>1448</v>
      </c>
      <c r="BC42">
        <v>1707</v>
      </c>
      <c r="BD42">
        <v>2002</v>
      </c>
      <c r="BE42">
        <v>2491</v>
      </c>
      <c r="BF42">
        <v>2944</v>
      </c>
      <c r="BG42">
        <v>3399</v>
      </c>
      <c r="BH42">
        <v>3711</v>
      </c>
      <c r="BI42">
        <v>4127</v>
      </c>
      <c r="BJ42">
        <v>4441</v>
      </c>
      <c r="BK42">
        <v>4786</v>
      </c>
      <c r="BL42">
        <v>5040</v>
      </c>
      <c r="BM42">
        <v>5346</v>
      </c>
      <c r="BN42">
        <v>5618</v>
      </c>
      <c r="BO42">
        <v>5984</v>
      </c>
      <c r="BP42">
        <v>6277</v>
      </c>
      <c r="BQ42">
        <v>6663</v>
      </c>
      <c r="BR42">
        <v>6935</v>
      </c>
      <c r="BS42">
        <v>7262</v>
      </c>
      <c r="BT42">
        <v>7509</v>
      </c>
      <c r="BU42">
        <v>7785</v>
      </c>
      <c r="BV42">
        <v>7963</v>
      </c>
      <c r="BW42">
        <v>8149</v>
      </c>
      <c r="BX42">
        <v>8293</v>
      </c>
      <c r="BY42">
        <v>8442</v>
      </c>
      <c r="BZ42">
        <v>8536</v>
      </c>
      <c r="CA42">
        <v>8632</v>
      </c>
      <c r="CB42">
        <v>8669</v>
      </c>
      <c r="CC42">
        <v>8700</v>
      </c>
      <c r="CD42">
        <v>8725</v>
      </c>
      <c r="CE42">
        <v>8749</v>
      </c>
      <c r="CF42">
        <v>8759</v>
      </c>
      <c r="CG42">
        <v>8760</v>
      </c>
      <c r="CH42">
        <v>8760</v>
      </c>
      <c r="CI42">
        <v>8760</v>
      </c>
      <c r="CJ42">
        <v>8760</v>
      </c>
      <c r="CK42">
        <v>8760</v>
      </c>
      <c r="CL42">
        <v>8760</v>
      </c>
      <c r="CM42">
        <v>8760</v>
      </c>
      <c r="CN42">
        <v>8760</v>
      </c>
      <c r="CO42">
        <v>8760</v>
      </c>
      <c r="CP42">
        <v>8760</v>
      </c>
      <c r="CQ42">
        <v>8760</v>
      </c>
      <c r="CR42">
        <v>8760</v>
      </c>
      <c r="CS42">
        <v>8760</v>
      </c>
      <c r="CT42">
        <v>8760</v>
      </c>
      <c r="CU42">
        <v>8760</v>
      </c>
      <c r="CV42">
        <v>8760</v>
      </c>
      <c r="CW42">
        <v>8760</v>
      </c>
      <c r="CX42">
        <v>8760</v>
      </c>
      <c r="CY42">
        <v>8760</v>
      </c>
      <c r="CZ42">
        <v>8760</v>
      </c>
      <c r="DA42">
        <v>8760</v>
      </c>
      <c r="DB42">
        <v>8760</v>
      </c>
      <c r="DC42">
        <v>8760</v>
      </c>
    </row>
    <row r="43" spans="1:107">
      <c r="A43" t="s">
        <v>401</v>
      </c>
      <c r="B43" t="s">
        <v>401</v>
      </c>
      <c r="C43" t="s">
        <v>742</v>
      </c>
      <c r="D43" t="s">
        <v>826</v>
      </c>
      <c r="E43" t="s">
        <v>827</v>
      </c>
      <c r="F43">
        <v>102646</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9</v>
      </c>
      <c r="AR43">
        <v>21</v>
      </c>
      <c r="AS43">
        <v>39</v>
      </c>
      <c r="AT43">
        <v>54</v>
      </c>
      <c r="AU43">
        <v>81</v>
      </c>
      <c r="AV43">
        <v>119</v>
      </c>
      <c r="AW43">
        <v>189</v>
      </c>
      <c r="AX43">
        <v>248</v>
      </c>
      <c r="AY43">
        <v>321</v>
      </c>
      <c r="AZ43">
        <v>384</v>
      </c>
      <c r="BA43">
        <v>539</v>
      </c>
      <c r="BB43">
        <v>725</v>
      </c>
      <c r="BC43">
        <v>1042</v>
      </c>
      <c r="BD43">
        <v>1404</v>
      </c>
      <c r="BE43">
        <v>1912</v>
      </c>
      <c r="BF43">
        <v>2322</v>
      </c>
      <c r="BG43">
        <v>2831</v>
      </c>
      <c r="BH43">
        <v>3176</v>
      </c>
      <c r="BI43">
        <v>3628</v>
      </c>
      <c r="BJ43">
        <v>3981</v>
      </c>
      <c r="BK43">
        <v>4361</v>
      </c>
      <c r="BL43">
        <v>4626</v>
      </c>
      <c r="BM43">
        <v>4975</v>
      </c>
      <c r="BN43">
        <v>5231</v>
      </c>
      <c r="BO43">
        <v>5538</v>
      </c>
      <c r="BP43">
        <v>5802</v>
      </c>
      <c r="BQ43">
        <v>6178</v>
      </c>
      <c r="BR43">
        <v>6498</v>
      </c>
      <c r="BS43">
        <v>6936</v>
      </c>
      <c r="BT43">
        <v>7217</v>
      </c>
      <c r="BU43">
        <v>7519</v>
      </c>
      <c r="BV43">
        <v>7756</v>
      </c>
      <c r="BW43">
        <v>8009</v>
      </c>
      <c r="BX43">
        <v>8202</v>
      </c>
      <c r="BY43">
        <v>8408</v>
      </c>
      <c r="BZ43">
        <v>8509</v>
      </c>
      <c r="CA43">
        <v>8616</v>
      </c>
      <c r="CB43">
        <v>8690</v>
      </c>
      <c r="CC43">
        <v>8740</v>
      </c>
      <c r="CD43">
        <v>8755</v>
      </c>
      <c r="CE43">
        <v>8758</v>
      </c>
      <c r="CF43">
        <v>8760</v>
      </c>
      <c r="CG43">
        <v>8760</v>
      </c>
      <c r="CH43">
        <v>8760</v>
      </c>
      <c r="CI43">
        <v>8760</v>
      </c>
      <c r="CJ43">
        <v>8760</v>
      </c>
      <c r="CK43">
        <v>8760</v>
      </c>
      <c r="CL43">
        <v>8760</v>
      </c>
      <c r="CM43">
        <v>8760</v>
      </c>
      <c r="CN43">
        <v>8760</v>
      </c>
      <c r="CO43">
        <v>8760</v>
      </c>
      <c r="CP43">
        <v>8760</v>
      </c>
      <c r="CQ43">
        <v>8760</v>
      </c>
      <c r="CR43">
        <v>8760</v>
      </c>
      <c r="CS43">
        <v>8760</v>
      </c>
      <c r="CT43">
        <v>8760</v>
      </c>
      <c r="CU43">
        <v>8760</v>
      </c>
      <c r="CV43">
        <v>8760</v>
      </c>
      <c r="CW43">
        <v>8760</v>
      </c>
      <c r="CX43">
        <v>8760</v>
      </c>
      <c r="CY43">
        <v>8760</v>
      </c>
      <c r="CZ43">
        <v>8760</v>
      </c>
      <c r="DA43">
        <v>8760</v>
      </c>
      <c r="DB43">
        <v>8760</v>
      </c>
      <c r="DC43">
        <v>8760</v>
      </c>
    </row>
    <row r="44" spans="1:107">
      <c r="A44" t="s">
        <v>402</v>
      </c>
      <c r="B44" t="s">
        <v>402</v>
      </c>
      <c r="C44" t="s">
        <v>742</v>
      </c>
      <c r="D44" t="s">
        <v>828</v>
      </c>
      <c r="E44" t="s">
        <v>829</v>
      </c>
      <c r="F44">
        <v>102532</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15</v>
      </c>
      <c r="AR44">
        <v>46</v>
      </c>
      <c r="AS44">
        <v>91</v>
      </c>
      <c r="AT44">
        <v>122</v>
      </c>
      <c r="AU44">
        <v>156</v>
      </c>
      <c r="AV44">
        <v>207</v>
      </c>
      <c r="AW44">
        <v>274</v>
      </c>
      <c r="AX44">
        <v>376</v>
      </c>
      <c r="AY44">
        <v>525</v>
      </c>
      <c r="AZ44">
        <v>687</v>
      </c>
      <c r="BA44">
        <v>924</v>
      </c>
      <c r="BB44">
        <v>1128</v>
      </c>
      <c r="BC44">
        <v>1422</v>
      </c>
      <c r="BD44">
        <v>1683</v>
      </c>
      <c r="BE44">
        <v>2163</v>
      </c>
      <c r="BF44">
        <v>2535</v>
      </c>
      <c r="BG44">
        <v>3000</v>
      </c>
      <c r="BH44">
        <v>3359</v>
      </c>
      <c r="BI44">
        <v>3822</v>
      </c>
      <c r="BJ44">
        <v>4219</v>
      </c>
      <c r="BK44">
        <v>4611</v>
      </c>
      <c r="BL44">
        <v>4925</v>
      </c>
      <c r="BM44">
        <v>5259</v>
      </c>
      <c r="BN44">
        <v>5550</v>
      </c>
      <c r="BO44">
        <v>5916</v>
      </c>
      <c r="BP44">
        <v>6250</v>
      </c>
      <c r="BQ44">
        <v>6617</v>
      </c>
      <c r="BR44">
        <v>6899</v>
      </c>
      <c r="BS44">
        <v>7239</v>
      </c>
      <c r="BT44">
        <v>7499</v>
      </c>
      <c r="BU44">
        <v>7777</v>
      </c>
      <c r="BV44">
        <v>7959</v>
      </c>
      <c r="BW44">
        <v>8145</v>
      </c>
      <c r="BX44">
        <v>8274</v>
      </c>
      <c r="BY44">
        <v>8421</v>
      </c>
      <c r="BZ44">
        <v>8545</v>
      </c>
      <c r="CA44">
        <v>8630</v>
      </c>
      <c r="CB44">
        <v>8681</v>
      </c>
      <c r="CC44">
        <v>8700</v>
      </c>
      <c r="CD44">
        <v>8715</v>
      </c>
      <c r="CE44">
        <v>8734</v>
      </c>
      <c r="CF44">
        <v>8748</v>
      </c>
      <c r="CG44">
        <v>8756</v>
      </c>
      <c r="CH44">
        <v>8758</v>
      </c>
      <c r="CI44">
        <v>8760</v>
      </c>
      <c r="CJ44">
        <v>8760</v>
      </c>
      <c r="CK44">
        <v>8760</v>
      </c>
      <c r="CL44">
        <v>8760</v>
      </c>
      <c r="CM44">
        <v>8760</v>
      </c>
      <c r="CN44">
        <v>8760</v>
      </c>
      <c r="CO44">
        <v>8760</v>
      </c>
      <c r="CP44">
        <v>8760</v>
      </c>
      <c r="CQ44">
        <v>8760</v>
      </c>
      <c r="CR44">
        <v>8760</v>
      </c>
      <c r="CS44">
        <v>8760</v>
      </c>
      <c r="CT44">
        <v>8760</v>
      </c>
      <c r="CU44">
        <v>8760</v>
      </c>
      <c r="CV44">
        <v>8760</v>
      </c>
      <c r="CW44">
        <v>8760</v>
      </c>
      <c r="CX44">
        <v>8760</v>
      </c>
      <c r="CY44">
        <v>8760</v>
      </c>
      <c r="CZ44">
        <v>8760</v>
      </c>
      <c r="DA44">
        <v>8760</v>
      </c>
      <c r="DB44">
        <v>8760</v>
      </c>
      <c r="DC44">
        <v>8760</v>
      </c>
    </row>
    <row r="45" spans="1:107">
      <c r="A45" t="s">
        <v>403</v>
      </c>
      <c r="B45" t="s">
        <v>403</v>
      </c>
      <c r="C45" t="s">
        <v>742</v>
      </c>
      <c r="D45" t="s">
        <v>830</v>
      </c>
      <c r="E45" t="s">
        <v>831</v>
      </c>
      <c r="F45">
        <v>102724</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2</v>
      </c>
      <c r="AJ45">
        <v>6</v>
      </c>
      <c r="AK45">
        <v>11</v>
      </c>
      <c r="AL45">
        <v>26</v>
      </c>
      <c r="AM45">
        <v>56</v>
      </c>
      <c r="AN45">
        <v>95</v>
      </c>
      <c r="AO45">
        <v>141</v>
      </c>
      <c r="AP45">
        <v>173</v>
      </c>
      <c r="AQ45">
        <v>213</v>
      </c>
      <c r="AR45">
        <v>271</v>
      </c>
      <c r="AS45">
        <v>338</v>
      </c>
      <c r="AT45">
        <v>405</v>
      </c>
      <c r="AU45">
        <v>522</v>
      </c>
      <c r="AV45">
        <v>646</v>
      </c>
      <c r="AW45">
        <v>754</v>
      </c>
      <c r="AX45">
        <v>888</v>
      </c>
      <c r="AY45">
        <v>1028</v>
      </c>
      <c r="AZ45">
        <v>1188</v>
      </c>
      <c r="BA45">
        <v>1420</v>
      </c>
      <c r="BB45">
        <v>1638</v>
      </c>
      <c r="BC45">
        <v>1995</v>
      </c>
      <c r="BD45">
        <v>2420</v>
      </c>
      <c r="BE45">
        <v>2945</v>
      </c>
      <c r="BF45">
        <v>3303</v>
      </c>
      <c r="BG45">
        <v>3728</v>
      </c>
      <c r="BH45">
        <v>4032</v>
      </c>
      <c r="BI45">
        <v>4410</v>
      </c>
      <c r="BJ45">
        <v>4658</v>
      </c>
      <c r="BK45">
        <v>4954</v>
      </c>
      <c r="BL45">
        <v>5213</v>
      </c>
      <c r="BM45">
        <v>5596</v>
      </c>
      <c r="BN45">
        <v>5912</v>
      </c>
      <c r="BO45">
        <v>6304</v>
      </c>
      <c r="BP45">
        <v>6578</v>
      </c>
      <c r="BQ45">
        <v>6898</v>
      </c>
      <c r="BR45">
        <v>7178</v>
      </c>
      <c r="BS45">
        <v>7435</v>
      </c>
      <c r="BT45">
        <v>7705</v>
      </c>
      <c r="BU45">
        <v>7985</v>
      </c>
      <c r="BV45">
        <v>8153</v>
      </c>
      <c r="BW45">
        <v>8326</v>
      </c>
      <c r="BX45">
        <v>8434</v>
      </c>
      <c r="BY45">
        <v>8547</v>
      </c>
      <c r="BZ45">
        <v>8621</v>
      </c>
      <c r="CA45">
        <v>8680</v>
      </c>
      <c r="CB45">
        <v>8726</v>
      </c>
      <c r="CC45">
        <v>8748</v>
      </c>
      <c r="CD45">
        <v>8756</v>
      </c>
      <c r="CE45">
        <v>8760</v>
      </c>
      <c r="CF45">
        <v>8760</v>
      </c>
      <c r="CG45">
        <v>8760</v>
      </c>
      <c r="CH45">
        <v>8760</v>
      </c>
      <c r="CI45">
        <v>8760</v>
      </c>
      <c r="CJ45">
        <v>8760</v>
      </c>
      <c r="CK45">
        <v>8760</v>
      </c>
      <c r="CL45">
        <v>8760</v>
      </c>
      <c r="CM45">
        <v>8760</v>
      </c>
      <c r="CN45">
        <v>8760</v>
      </c>
      <c r="CO45">
        <v>8760</v>
      </c>
      <c r="CP45">
        <v>8760</v>
      </c>
      <c r="CQ45">
        <v>8760</v>
      </c>
      <c r="CR45">
        <v>8760</v>
      </c>
      <c r="CS45">
        <v>8760</v>
      </c>
      <c r="CT45">
        <v>8760</v>
      </c>
      <c r="CU45">
        <v>8760</v>
      </c>
      <c r="CV45">
        <v>8760</v>
      </c>
      <c r="CW45">
        <v>8760</v>
      </c>
      <c r="CX45">
        <v>8760</v>
      </c>
      <c r="CY45">
        <v>8760</v>
      </c>
      <c r="CZ45">
        <v>8760</v>
      </c>
      <c r="DA45">
        <v>8760</v>
      </c>
      <c r="DB45">
        <v>8760</v>
      </c>
      <c r="DC45">
        <v>8760</v>
      </c>
    </row>
    <row r="46" spans="1:107">
      <c r="A46" s="10" t="s">
        <v>404</v>
      </c>
      <c r="B46" s="10" t="s">
        <v>404</v>
      </c>
      <c r="C46" s="10" t="s">
        <v>742</v>
      </c>
      <c r="D46" s="10" t="s">
        <v>832</v>
      </c>
      <c r="E46" s="10" t="s">
        <v>833</v>
      </c>
      <c r="F46" s="10">
        <v>102725</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4</v>
      </c>
      <c r="AM46">
        <v>16</v>
      </c>
      <c r="AN46">
        <v>30</v>
      </c>
      <c r="AO46">
        <v>45</v>
      </c>
      <c r="AP46">
        <v>66</v>
      </c>
      <c r="AQ46">
        <v>122</v>
      </c>
      <c r="AR46">
        <v>167</v>
      </c>
      <c r="AS46">
        <v>230</v>
      </c>
      <c r="AT46">
        <v>310</v>
      </c>
      <c r="AU46">
        <v>393</v>
      </c>
      <c r="AV46">
        <v>472</v>
      </c>
      <c r="AW46">
        <v>592</v>
      </c>
      <c r="AX46">
        <v>738</v>
      </c>
      <c r="AY46">
        <v>908</v>
      </c>
      <c r="AZ46">
        <v>1104</v>
      </c>
      <c r="BA46">
        <v>1379</v>
      </c>
      <c r="BB46">
        <v>1657</v>
      </c>
      <c r="BC46">
        <v>2008</v>
      </c>
      <c r="BD46">
        <v>2353</v>
      </c>
      <c r="BE46">
        <v>2854</v>
      </c>
      <c r="BF46">
        <v>3285</v>
      </c>
      <c r="BG46">
        <v>3705</v>
      </c>
      <c r="BH46">
        <v>4077</v>
      </c>
      <c r="BI46">
        <v>4451</v>
      </c>
      <c r="BJ46">
        <v>4675</v>
      </c>
      <c r="BK46">
        <v>4912</v>
      </c>
      <c r="BL46">
        <v>5152</v>
      </c>
      <c r="BM46">
        <v>5509</v>
      </c>
      <c r="BN46">
        <v>5785</v>
      </c>
      <c r="BO46">
        <v>6131</v>
      </c>
      <c r="BP46">
        <v>6428</v>
      </c>
      <c r="BQ46">
        <v>6794</v>
      </c>
      <c r="BR46">
        <v>7074</v>
      </c>
      <c r="BS46">
        <v>7383</v>
      </c>
      <c r="BT46">
        <v>7612</v>
      </c>
      <c r="BU46">
        <v>7843</v>
      </c>
      <c r="BV46">
        <v>8033</v>
      </c>
      <c r="BW46">
        <v>8201</v>
      </c>
      <c r="BX46">
        <v>8330</v>
      </c>
      <c r="BY46">
        <v>8446</v>
      </c>
      <c r="BZ46">
        <v>8508</v>
      </c>
      <c r="CA46">
        <v>8572</v>
      </c>
      <c r="CB46">
        <v>8606</v>
      </c>
      <c r="CC46">
        <v>8654</v>
      </c>
      <c r="CD46">
        <v>8684</v>
      </c>
      <c r="CE46">
        <v>8709</v>
      </c>
      <c r="CF46">
        <v>8732</v>
      </c>
      <c r="CG46">
        <v>8745</v>
      </c>
      <c r="CH46">
        <v>8752</v>
      </c>
      <c r="CI46">
        <v>8754</v>
      </c>
      <c r="CJ46">
        <v>8756</v>
      </c>
      <c r="CK46">
        <v>8760</v>
      </c>
      <c r="CL46">
        <v>8760</v>
      </c>
      <c r="CM46">
        <v>8760</v>
      </c>
      <c r="CN46">
        <v>8760</v>
      </c>
      <c r="CO46">
        <v>8760</v>
      </c>
      <c r="CP46">
        <v>8760</v>
      </c>
      <c r="CQ46">
        <v>8760</v>
      </c>
      <c r="CR46">
        <v>8760</v>
      </c>
      <c r="CS46">
        <v>8760</v>
      </c>
      <c r="CT46">
        <v>8760</v>
      </c>
      <c r="CU46">
        <v>8760</v>
      </c>
      <c r="CV46">
        <v>8760</v>
      </c>
      <c r="CW46">
        <v>8760</v>
      </c>
      <c r="CX46">
        <v>8760</v>
      </c>
      <c r="CY46">
        <v>8760</v>
      </c>
      <c r="CZ46">
        <v>8760</v>
      </c>
      <c r="DA46">
        <v>8760</v>
      </c>
      <c r="DB46">
        <v>8760</v>
      </c>
      <c r="DC46">
        <v>8760</v>
      </c>
    </row>
    <row r="47" spans="1:107">
      <c r="A47" t="s">
        <v>405</v>
      </c>
      <c r="B47" t="s">
        <v>405</v>
      </c>
      <c r="C47" t="s">
        <v>742</v>
      </c>
      <c r="D47" t="s">
        <v>834</v>
      </c>
      <c r="E47" t="s">
        <v>835</v>
      </c>
      <c r="F47">
        <v>102901</v>
      </c>
      <c r="G47">
        <v>0</v>
      </c>
      <c r="H47">
        <v>0</v>
      </c>
      <c r="I47">
        <v>0</v>
      </c>
      <c r="J47">
        <v>0</v>
      </c>
      <c r="K47">
        <v>0</v>
      </c>
      <c r="L47">
        <v>0</v>
      </c>
      <c r="M47">
        <v>0</v>
      </c>
      <c r="N47">
        <v>0</v>
      </c>
      <c r="O47">
        <v>0</v>
      </c>
      <c r="P47">
        <v>0</v>
      </c>
      <c r="Q47">
        <v>0</v>
      </c>
      <c r="R47">
        <v>0</v>
      </c>
      <c r="S47">
        <v>0</v>
      </c>
      <c r="T47">
        <v>0</v>
      </c>
      <c r="U47">
        <v>0</v>
      </c>
      <c r="V47">
        <v>0</v>
      </c>
      <c r="W47">
        <v>3</v>
      </c>
      <c r="X47">
        <v>7</v>
      </c>
      <c r="Y47">
        <v>12</v>
      </c>
      <c r="Z47">
        <v>17</v>
      </c>
      <c r="AA47">
        <v>26</v>
      </c>
      <c r="AB47">
        <v>33</v>
      </c>
      <c r="AC47">
        <v>47</v>
      </c>
      <c r="AD47">
        <v>55</v>
      </c>
      <c r="AE47">
        <v>77</v>
      </c>
      <c r="AF47">
        <v>87</v>
      </c>
      <c r="AG47">
        <v>109</v>
      </c>
      <c r="AH47">
        <v>126</v>
      </c>
      <c r="AI47">
        <v>156</v>
      </c>
      <c r="AJ47">
        <v>185</v>
      </c>
      <c r="AK47">
        <v>211</v>
      </c>
      <c r="AL47">
        <v>238</v>
      </c>
      <c r="AM47">
        <v>282</v>
      </c>
      <c r="AN47">
        <v>339</v>
      </c>
      <c r="AO47">
        <v>410</v>
      </c>
      <c r="AP47">
        <v>476</v>
      </c>
      <c r="AQ47">
        <v>575</v>
      </c>
      <c r="AR47">
        <v>662</v>
      </c>
      <c r="AS47">
        <v>804</v>
      </c>
      <c r="AT47">
        <v>933</v>
      </c>
      <c r="AU47">
        <v>1076</v>
      </c>
      <c r="AV47">
        <v>1222</v>
      </c>
      <c r="AW47">
        <v>1385</v>
      </c>
      <c r="AX47">
        <v>1548</v>
      </c>
      <c r="AY47">
        <v>1793</v>
      </c>
      <c r="AZ47">
        <v>2007</v>
      </c>
      <c r="BA47">
        <v>2328</v>
      </c>
      <c r="BB47">
        <v>2610</v>
      </c>
      <c r="BC47">
        <v>2998</v>
      </c>
      <c r="BD47">
        <v>3337</v>
      </c>
      <c r="BE47">
        <v>3895</v>
      </c>
      <c r="BF47">
        <v>4318</v>
      </c>
      <c r="BG47">
        <v>4704</v>
      </c>
      <c r="BH47">
        <v>4950</v>
      </c>
      <c r="BI47">
        <v>5240</v>
      </c>
      <c r="BJ47">
        <v>5491</v>
      </c>
      <c r="BK47">
        <v>5790</v>
      </c>
      <c r="BL47">
        <v>5994</v>
      </c>
      <c r="BM47">
        <v>6263</v>
      </c>
      <c r="BN47">
        <v>6507</v>
      </c>
      <c r="BO47">
        <v>6799</v>
      </c>
      <c r="BP47">
        <v>7027</v>
      </c>
      <c r="BQ47">
        <v>7335</v>
      </c>
      <c r="BR47">
        <v>7571</v>
      </c>
      <c r="BS47">
        <v>7854</v>
      </c>
      <c r="BT47">
        <v>8059</v>
      </c>
      <c r="BU47">
        <v>8288</v>
      </c>
      <c r="BV47">
        <v>8408</v>
      </c>
      <c r="BW47">
        <v>8527</v>
      </c>
      <c r="BX47">
        <v>8583</v>
      </c>
      <c r="BY47">
        <v>8636</v>
      </c>
      <c r="BZ47">
        <v>8667</v>
      </c>
      <c r="CA47">
        <v>8712</v>
      </c>
      <c r="CB47">
        <v>8733</v>
      </c>
      <c r="CC47">
        <v>8746</v>
      </c>
      <c r="CD47">
        <v>8754</v>
      </c>
      <c r="CE47">
        <v>8755</v>
      </c>
      <c r="CF47">
        <v>8757</v>
      </c>
      <c r="CG47">
        <v>8760</v>
      </c>
      <c r="CH47">
        <v>8760</v>
      </c>
      <c r="CI47">
        <v>8760</v>
      </c>
      <c r="CJ47">
        <v>8760</v>
      </c>
      <c r="CK47">
        <v>8760</v>
      </c>
      <c r="CL47">
        <v>8760</v>
      </c>
      <c r="CM47">
        <v>8760</v>
      </c>
      <c r="CN47">
        <v>8760</v>
      </c>
      <c r="CO47">
        <v>8760</v>
      </c>
      <c r="CP47">
        <v>8760</v>
      </c>
      <c r="CQ47">
        <v>8760</v>
      </c>
      <c r="CR47">
        <v>8760</v>
      </c>
      <c r="CS47">
        <v>8760</v>
      </c>
      <c r="CT47">
        <v>8760</v>
      </c>
      <c r="CU47">
        <v>8760</v>
      </c>
      <c r="CV47">
        <v>8760</v>
      </c>
      <c r="CW47">
        <v>8760</v>
      </c>
      <c r="CX47">
        <v>8760</v>
      </c>
      <c r="CY47">
        <v>8760</v>
      </c>
      <c r="CZ47">
        <v>8760</v>
      </c>
      <c r="DA47">
        <v>8760</v>
      </c>
      <c r="DB47">
        <v>8760</v>
      </c>
      <c r="DC47">
        <v>8760</v>
      </c>
    </row>
    <row r="48" spans="1:107">
      <c r="A48" t="s">
        <v>407</v>
      </c>
      <c r="B48" t="s">
        <v>407</v>
      </c>
      <c r="C48" t="s">
        <v>742</v>
      </c>
      <c r="D48" t="s">
        <v>836</v>
      </c>
      <c r="E48" t="s">
        <v>837</v>
      </c>
      <c r="F48">
        <v>102717</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4</v>
      </c>
      <c r="AH48">
        <v>11</v>
      </c>
      <c r="AI48">
        <v>17</v>
      </c>
      <c r="AJ48">
        <v>35</v>
      </c>
      <c r="AK48">
        <v>64</v>
      </c>
      <c r="AL48">
        <v>97</v>
      </c>
      <c r="AM48">
        <v>136</v>
      </c>
      <c r="AN48">
        <v>174</v>
      </c>
      <c r="AO48">
        <v>213</v>
      </c>
      <c r="AP48">
        <v>248</v>
      </c>
      <c r="AQ48">
        <v>299</v>
      </c>
      <c r="AR48">
        <v>344</v>
      </c>
      <c r="AS48">
        <v>396</v>
      </c>
      <c r="AT48">
        <v>455</v>
      </c>
      <c r="AU48">
        <v>548</v>
      </c>
      <c r="AV48">
        <v>625</v>
      </c>
      <c r="AW48">
        <v>721</v>
      </c>
      <c r="AX48">
        <v>844</v>
      </c>
      <c r="AY48">
        <v>1042</v>
      </c>
      <c r="AZ48">
        <v>1233</v>
      </c>
      <c r="BA48">
        <v>1541</v>
      </c>
      <c r="BB48">
        <v>1832</v>
      </c>
      <c r="BC48">
        <v>2252</v>
      </c>
      <c r="BD48">
        <v>2585</v>
      </c>
      <c r="BE48">
        <v>3079</v>
      </c>
      <c r="BF48">
        <v>3490</v>
      </c>
      <c r="BG48">
        <v>3892</v>
      </c>
      <c r="BH48">
        <v>4197</v>
      </c>
      <c r="BI48">
        <v>4622</v>
      </c>
      <c r="BJ48">
        <v>4890</v>
      </c>
      <c r="BK48">
        <v>5211</v>
      </c>
      <c r="BL48">
        <v>5456</v>
      </c>
      <c r="BM48">
        <v>5772</v>
      </c>
      <c r="BN48">
        <v>6035</v>
      </c>
      <c r="BO48">
        <v>6334</v>
      </c>
      <c r="BP48">
        <v>6599</v>
      </c>
      <c r="BQ48">
        <v>6934</v>
      </c>
      <c r="BR48">
        <v>7182</v>
      </c>
      <c r="BS48">
        <v>7471</v>
      </c>
      <c r="BT48">
        <v>7727</v>
      </c>
      <c r="BU48">
        <v>7966</v>
      </c>
      <c r="BV48">
        <v>8120</v>
      </c>
      <c r="BW48">
        <v>8297</v>
      </c>
      <c r="BX48">
        <v>8399</v>
      </c>
      <c r="BY48">
        <v>8500</v>
      </c>
      <c r="BZ48">
        <v>8573</v>
      </c>
      <c r="CA48">
        <v>8632</v>
      </c>
      <c r="CB48">
        <v>8675</v>
      </c>
      <c r="CC48">
        <v>8703</v>
      </c>
      <c r="CD48">
        <v>8719</v>
      </c>
      <c r="CE48">
        <v>8733</v>
      </c>
      <c r="CF48">
        <v>8746</v>
      </c>
      <c r="CG48">
        <v>8760</v>
      </c>
      <c r="CH48">
        <v>8760</v>
      </c>
      <c r="CI48">
        <v>8760</v>
      </c>
      <c r="CJ48">
        <v>8760</v>
      </c>
      <c r="CK48">
        <v>8760</v>
      </c>
      <c r="CL48">
        <v>8760</v>
      </c>
      <c r="CM48">
        <v>8760</v>
      </c>
      <c r="CN48">
        <v>8760</v>
      </c>
      <c r="CO48">
        <v>8760</v>
      </c>
      <c r="CP48">
        <v>8760</v>
      </c>
      <c r="CQ48">
        <v>8760</v>
      </c>
      <c r="CR48">
        <v>8760</v>
      </c>
      <c r="CS48">
        <v>8760</v>
      </c>
      <c r="CT48">
        <v>8760</v>
      </c>
      <c r="CU48">
        <v>8760</v>
      </c>
      <c r="CV48">
        <v>8760</v>
      </c>
      <c r="CW48">
        <v>8760</v>
      </c>
      <c r="CX48">
        <v>8760</v>
      </c>
      <c r="CY48">
        <v>8760</v>
      </c>
      <c r="CZ48">
        <v>8760</v>
      </c>
      <c r="DA48">
        <v>8760</v>
      </c>
      <c r="DB48">
        <v>8760</v>
      </c>
      <c r="DC48">
        <v>8760</v>
      </c>
    </row>
    <row r="49" spans="1:107">
      <c r="A49" s="10" t="s">
        <v>406</v>
      </c>
      <c r="B49" s="10" t="s">
        <v>406</v>
      </c>
      <c r="C49" s="10" t="s">
        <v>742</v>
      </c>
      <c r="D49" s="10" t="s">
        <v>838</v>
      </c>
      <c r="E49" s="10" t="s">
        <v>839</v>
      </c>
      <c r="F49" s="10">
        <v>102222</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1</v>
      </c>
      <c r="AM49">
        <v>15</v>
      </c>
      <c r="AN49">
        <v>24</v>
      </c>
      <c r="AO49">
        <v>50</v>
      </c>
      <c r="AP49">
        <v>73</v>
      </c>
      <c r="AQ49">
        <v>106</v>
      </c>
      <c r="AR49">
        <v>130</v>
      </c>
      <c r="AS49">
        <v>166</v>
      </c>
      <c r="AT49">
        <v>200</v>
      </c>
      <c r="AU49">
        <v>249</v>
      </c>
      <c r="AV49">
        <v>307</v>
      </c>
      <c r="AW49">
        <v>426</v>
      </c>
      <c r="AX49">
        <v>500</v>
      </c>
      <c r="AY49">
        <v>581</v>
      </c>
      <c r="AZ49">
        <v>662</v>
      </c>
      <c r="BA49">
        <v>815</v>
      </c>
      <c r="BB49">
        <v>1016</v>
      </c>
      <c r="BC49">
        <v>1327</v>
      </c>
      <c r="BD49">
        <v>1631</v>
      </c>
      <c r="BE49">
        <v>2070</v>
      </c>
      <c r="BF49">
        <v>2438</v>
      </c>
      <c r="BG49">
        <v>2848</v>
      </c>
      <c r="BH49">
        <v>3268</v>
      </c>
      <c r="BI49">
        <v>3731</v>
      </c>
      <c r="BJ49">
        <v>4088</v>
      </c>
      <c r="BK49">
        <v>4487</v>
      </c>
      <c r="BL49">
        <v>4792</v>
      </c>
      <c r="BM49">
        <v>5156</v>
      </c>
      <c r="BN49">
        <v>5429</v>
      </c>
      <c r="BO49">
        <v>5778</v>
      </c>
      <c r="BP49">
        <v>6059</v>
      </c>
      <c r="BQ49">
        <v>6426</v>
      </c>
      <c r="BR49">
        <v>6749</v>
      </c>
      <c r="BS49">
        <v>7099</v>
      </c>
      <c r="BT49">
        <v>7392</v>
      </c>
      <c r="BU49">
        <v>7736</v>
      </c>
      <c r="BV49">
        <v>7941</v>
      </c>
      <c r="BW49">
        <v>8142</v>
      </c>
      <c r="BX49">
        <v>8296</v>
      </c>
      <c r="BY49">
        <v>8443</v>
      </c>
      <c r="BZ49">
        <v>8539</v>
      </c>
      <c r="CA49">
        <v>8634</v>
      </c>
      <c r="CB49">
        <v>8700</v>
      </c>
      <c r="CC49">
        <v>8730</v>
      </c>
      <c r="CD49">
        <v>8750</v>
      </c>
      <c r="CE49">
        <v>8759</v>
      </c>
      <c r="CF49">
        <v>8760</v>
      </c>
      <c r="CG49">
        <v>8760</v>
      </c>
      <c r="CH49">
        <v>8760</v>
      </c>
      <c r="CI49">
        <v>8760</v>
      </c>
      <c r="CJ49">
        <v>8760</v>
      </c>
      <c r="CK49">
        <v>8760</v>
      </c>
      <c r="CL49">
        <v>8760</v>
      </c>
      <c r="CM49">
        <v>8760</v>
      </c>
      <c r="CN49">
        <v>8760</v>
      </c>
      <c r="CO49">
        <v>8760</v>
      </c>
      <c r="CP49">
        <v>8760</v>
      </c>
      <c r="CQ49">
        <v>8760</v>
      </c>
      <c r="CR49">
        <v>8760</v>
      </c>
      <c r="CS49">
        <v>8760</v>
      </c>
      <c r="CT49">
        <v>8760</v>
      </c>
      <c r="CU49">
        <v>8760</v>
      </c>
      <c r="CV49">
        <v>8760</v>
      </c>
      <c r="CW49">
        <v>8760</v>
      </c>
      <c r="CX49">
        <v>8760</v>
      </c>
      <c r="CY49">
        <v>8760</v>
      </c>
      <c r="CZ49">
        <v>8760</v>
      </c>
      <c r="DA49">
        <v>8760</v>
      </c>
      <c r="DB49">
        <v>8760</v>
      </c>
      <c r="DC49">
        <v>8760</v>
      </c>
    </row>
    <row r="50" spans="1:107">
      <c r="A50" t="s">
        <v>408</v>
      </c>
      <c r="B50" t="s">
        <v>408</v>
      </c>
      <c r="C50" t="s">
        <v>742</v>
      </c>
      <c r="D50" t="s">
        <v>840</v>
      </c>
      <c r="E50" t="s">
        <v>841</v>
      </c>
      <c r="F50">
        <v>102322</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3</v>
      </c>
      <c r="AO50">
        <v>12</v>
      </c>
      <c r="AP50">
        <v>14</v>
      </c>
      <c r="AQ50">
        <v>16</v>
      </c>
      <c r="AR50">
        <v>21</v>
      </c>
      <c r="AS50">
        <v>37</v>
      </c>
      <c r="AT50">
        <v>65</v>
      </c>
      <c r="AU50">
        <v>130</v>
      </c>
      <c r="AV50">
        <v>188</v>
      </c>
      <c r="AW50">
        <v>265</v>
      </c>
      <c r="AX50">
        <v>351</v>
      </c>
      <c r="AY50">
        <v>491</v>
      </c>
      <c r="AZ50">
        <v>646</v>
      </c>
      <c r="BA50">
        <v>875</v>
      </c>
      <c r="BB50">
        <v>1136</v>
      </c>
      <c r="BC50">
        <v>1436</v>
      </c>
      <c r="BD50">
        <v>1738</v>
      </c>
      <c r="BE50">
        <v>2230</v>
      </c>
      <c r="BF50">
        <v>2643</v>
      </c>
      <c r="BG50">
        <v>3135</v>
      </c>
      <c r="BH50">
        <v>3451</v>
      </c>
      <c r="BI50">
        <v>3809</v>
      </c>
      <c r="BJ50">
        <v>4145</v>
      </c>
      <c r="BK50">
        <v>4602</v>
      </c>
      <c r="BL50">
        <v>4908</v>
      </c>
      <c r="BM50">
        <v>5172</v>
      </c>
      <c r="BN50">
        <v>5456</v>
      </c>
      <c r="BO50">
        <v>5855</v>
      </c>
      <c r="BP50">
        <v>6169</v>
      </c>
      <c r="BQ50">
        <v>6583</v>
      </c>
      <c r="BR50">
        <v>6936</v>
      </c>
      <c r="BS50">
        <v>7309</v>
      </c>
      <c r="BT50">
        <v>7569</v>
      </c>
      <c r="BU50">
        <v>7805</v>
      </c>
      <c r="BV50">
        <v>7987</v>
      </c>
      <c r="BW50">
        <v>8146</v>
      </c>
      <c r="BX50">
        <v>8276</v>
      </c>
      <c r="BY50">
        <v>8388</v>
      </c>
      <c r="BZ50">
        <v>8473</v>
      </c>
      <c r="CA50">
        <v>8548</v>
      </c>
      <c r="CB50">
        <v>8607</v>
      </c>
      <c r="CC50">
        <v>8659</v>
      </c>
      <c r="CD50">
        <v>8699</v>
      </c>
      <c r="CE50">
        <v>8724</v>
      </c>
      <c r="CF50">
        <v>8740</v>
      </c>
      <c r="CG50">
        <v>8749</v>
      </c>
      <c r="CH50">
        <v>8757</v>
      </c>
      <c r="CI50">
        <v>8759</v>
      </c>
      <c r="CJ50">
        <v>8760</v>
      </c>
      <c r="CK50">
        <v>8760</v>
      </c>
      <c r="CL50">
        <v>8760</v>
      </c>
      <c r="CM50">
        <v>8760</v>
      </c>
      <c r="CN50">
        <v>8760</v>
      </c>
      <c r="CO50">
        <v>8760</v>
      </c>
      <c r="CP50">
        <v>8760</v>
      </c>
      <c r="CQ50">
        <v>8760</v>
      </c>
      <c r="CR50">
        <v>8760</v>
      </c>
      <c r="CS50">
        <v>8760</v>
      </c>
      <c r="CT50">
        <v>8760</v>
      </c>
      <c r="CU50">
        <v>8760</v>
      </c>
      <c r="CV50">
        <v>8760</v>
      </c>
      <c r="CW50">
        <v>8760</v>
      </c>
      <c r="CX50">
        <v>8760</v>
      </c>
      <c r="CY50">
        <v>8760</v>
      </c>
      <c r="CZ50">
        <v>8760</v>
      </c>
      <c r="DA50">
        <v>8760</v>
      </c>
      <c r="DB50">
        <v>8760</v>
      </c>
      <c r="DC50">
        <v>8760</v>
      </c>
    </row>
    <row r="51" spans="1:107">
      <c r="A51" t="s">
        <v>409</v>
      </c>
      <c r="B51" t="s">
        <v>409</v>
      </c>
      <c r="C51" t="s">
        <v>742</v>
      </c>
      <c r="D51" t="s">
        <v>842</v>
      </c>
      <c r="E51" t="s">
        <v>843</v>
      </c>
      <c r="F51">
        <v>102341</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1</v>
      </c>
      <c r="AN51">
        <v>4</v>
      </c>
      <c r="AO51">
        <v>8</v>
      </c>
      <c r="AP51">
        <v>14</v>
      </c>
      <c r="AQ51">
        <v>22</v>
      </c>
      <c r="AR51">
        <v>34</v>
      </c>
      <c r="AS51">
        <v>54</v>
      </c>
      <c r="AT51">
        <v>90</v>
      </c>
      <c r="AU51">
        <v>160</v>
      </c>
      <c r="AV51">
        <v>209</v>
      </c>
      <c r="AW51">
        <v>280</v>
      </c>
      <c r="AX51">
        <v>348</v>
      </c>
      <c r="AY51">
        <v>478</v>
      </c>
      <c r="AZ51">
        <v>597</v>
      </c>
      <c r="BA51">
        <v>793</v>
      </c>
      <c r="BB51">
        <v>959</v>
      </c>
      <c r="BC51">
        <v>1212</v>
      </c>
      <c r="BD51">
        <v>1442</v>
      </c>
      <c r="BE51">
        <v>1859</v>
      </c>
      <c r="BF51">
        <v>2243</v>
      </c>
      <c r="BG51">
        <v>2737</v>
      </c>
      <c r="BH51">
        <v>3190</v>
      </c>
      <c r="BI51">
        <v>3659</v>
      </c>
      <c r="BJ51">
        <v>3966</v>
      </c>
      <c r="BK51">
        <v>4333</v>
      </c>
      <c r="BL51">
        <v>4646</v>
      </c>
      <c r="BM51">
        <v>4994</v>
      </c>
      <c r="BN51">
        <v>5257</v>
      </c>
      <c r="BO51">
        <v>5648</v>
      </c>
      <c r="BP51">
        <v>5990</v>
      </c>
      <c r="BQ51">
        <v>6382</v>
      </c>
      <c r="BR51">
        <v>6733</v>
      </c>
      <c r="BS51">
        <v>7087</v>
      </c>
      <c r="BT51">
        <v>7358</v>
      </c>
      <c r="BU51">
        <v>7661</v>
      </c>
      <c r="BV51">
        <v>7882</v>
      </c>
      <c r="BW51">
        <v>8123</v>
      </c>
      <c r="BX51">
        <v>8257</v>
      </c>
      <c r="BY51">
        <v>8371</v>
      </c>
      <c r="BZ51">
        <v>8464</v>
      </c>
      <c r="CA51">
        <v>8544</v>
      </c>
      <c r="CB51">
        <v>8607</v>
      </c>
      <c r="CC51">
        <v>8663</v>
      </c>
      <c r="CD51">
        <v>8684</v>
      </c>
      <c r="CE51">
        <v>8708</v>
      </c>
      <c r="CF51">
        <v>8726</v>
      </c>
      <c r="CG51">
        <v>8743</v>
      </c>
      <c r="CH51">
        <v>8754</v>
      </c>
      <c r="CI51">
        <v>8756</v>
      </c>
      <c r="CJ51">
        <v>8760</v>
      </c>
      <c r="CK51">
        <v>8760</v>
      </c>
      <c r="CL51">
        <v>8760</v>
      </c>
      <c r="CM51">
        <v>8760</v>
      </c>
      <c r="CN51">
        <v>8760</v>
      </c>
      <c r="CO51">
        <v>8760</v>
      </c>
      <c r="CP51">
        <v>8760</v>
      </c>
      <c r="CQ51">
        <v>8760</v>
      </c>
      <c r="CR51">
        <v>8760</v>
      </c>
      <c r="CS51">
        <v>8760</v>
      </c>
      <c r="CT51">
        <v>8760</v>
      </c>
      <c r="CU51">
        <v>8760</v>
      </c>
      <c r="CV51">
        <v>8760</v>
      </c>
      <c r="CW51">
        <v>8760</v>
      </c>
      <c r="CX51">
        <v>8760</v>
      </c>
      <c r="CY51">
        <v>8760</v>
      </c>
      <c r="CZ51">
        <v>8760</v>
      </c>
      <c r="DA51">
        <v>8760</v>
      </c>
      <c r="DB51">
        <v>8760</v>
      </c>
      <c r="DC51">
        <v>8760</v>
      </c>
    </row>
    <row r="52" spans="1:107">
      <c r="A52" t="s">
        <v>410</v>
      </c>
      <c r="B52" t="s">
        <v>410</v>
      </c>
      <c r="C52" t="s">
        <v>742</v>
      </c>
      <c r="D52" t="s">
        <v>844</v>
      </c>
      <c r="E52" t="s">
        <v>845</v>
      </c>
      <c r="F52">
        <v>102606</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2</v>
      </c>
      <c r="AN52">
        <v>6</v>
      </c>
      <c r="AO52">
        <v>16</v>
      </c>
      <c r="AP52">
        <v>26</v>
      </c>
      <c r="AQ52">
        <v>51</v>
      </c>
      <c r="AR52">
        <v>66</v>
      </c>
      <c r="AS52">
        <v>88</v>
      </c>
      <c r="AT52">
        <v>109</v>
      </c>
      <c r="AU52">
        <v>158</v>
      </c>
      <c r="AV52">
        <v>199</v>
      </c>
      <c r="AW52">
        <v>271</v>
      </c>
      <c r="AX52">
        <v>337</v>
      </c>
      <c r="AY52">
        <v>462</v>
      </c>
      <c r="AZ52">
        <v>586</v>
      </c>
      <c r="BA52">
        <v>799</v>
      </c>
      <c r="BB52">
        <v>1008</v>
      </c>
      <c r="BC52">
        <v>1348</v>
      </c>
      <c r="BD52">
        <v>1680</v>
      </c>
      <c r="BE52">
        <v>2158</v>
      </c>
      <c r="BF52">
        <v>2525</v>
      </c>
      <c r="BG52">
        <v>2940</v>
      </c>
      <c r="BH52">
        <v>3310</v>
      </c>
      <c r="BI52">
        <v>3773</v>
      </c>
      <c r="BJ52">
        <v>4139</v>
      </c>
      <c r="BK52">
        <v>4476</v>
      </c>
      <c r="BL52">
        <v>4720</v>
      </c>
      <c r="BM52">
        <v>5025</v>
      </c>
      <c r="BN52">
        <v>5338</v>
      </c>
      <c r="BO52">
        <v>5654</v>
      </c>
      <c r="BP52">
        <v>5970</v>
      </c>
      <c r="BQ52">
        <v>6381</v>
      </c>
      <c r="BR52">
        <v>6697</v>
      </c>
      <c r="BS52">
        <v>7066</v>
      </c>
      <c r="BT52">
        <v>7319</v>
      </c>
      <c r="BU52">
        <v>7594</v>
      </c>
      <c r="BV52">
        <v>7798</v>
      </c>
      <c r="BW52">
        <v>7999</v>
      </c>
      <c r="BX52">
        <v>8153</v>
      </c>
      <c r="BY52">
        <v>8322</v>
      </c>
      <c r="BZ52">
        <v>8413</v>
      </c>
      <c r="CA52">
        <v>8511</v>
      </c>
      <c r="CB52">
        <v>8579</v>
      </c>
      <c r="CC52">
        <v>8648</v>
      </c>
      <c r="CD52">
        <v>8685</v>
      </c>
      <c r="CE52">
        <v>8715</v>
      </c>
      <c r="CF52">
        <v>8734</v>
      </c>
      <c r="CG52">
        <v>8745</v>
      </c>
      <c r="CH52">
        <v>8750</v>
      </c>
      <c r="CI52">
        <v>8754</v>
      </c>
      <c r="CJ52">
        <v>8756</v>
      </c>
      <c r="CK52">
        <v>8760</v>
      </c>
      <c r="CL52">
        <v>8760</v>
      </c>
      <c r="CM52">
        <v>8760</v>
      </c>
      <c r="CN52">
        <v>8760</v>
      </c>
      <c r="CO52">
        <v>8760</v>
      </c>
      <c r="CP52">
        <v>8760</v>
      </c>
      <c r="CQ52">
        <v>8760</v>
      </c>
      <c r="CR52">
        <v>8760</v>
      </c>
      <c r="CS52">
        <v>8760</v>
      </c>
      <c r="CT52">
        <v>8760</v>
      </c>
      <c r="CU52">
        <v>8760</v>
      </c>
      <c r="CV52">
        <v>8760</v>
      </c>
      <c r="CW52">
        <v>8760</v>
      </c>
      <c r="CX52">
        <v>8760</v>
      </c>
      <c r="CY52">
        <v>8760</v>
      </c>
      <c r="CZ52">
        <v>8760</v>
      </c>
      <c r="DA52">
        <v>8760</v>
      </c>
      <c r="DB52">
        <v>8760</v>
      </c>
      <c r="DC52">
        <v>8760</v>
      </c>
    </row>
    <row r="53" spans="1:107">
      <c r="A53" t="s">
        <v>411</v>
      </c>
      <c r="B53" t="s">
        <v>411</v>
      </c>
      <c r="C53" t="s">
        <v>742</v>
      </c>
      <c r="D53" t="s">
        <v>846</v>
      </c>
      <c r="E53" t="s">
        <v>847</v>
      </c>
      <c r="F53">
        <v>102417</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3</v>
      </c>
      <c r="AQ53">
        <v>7</v>
      </c>
      <c r="AR53">
        <v>26</v>
      </c>
      <c r="AS53">
        <v>48</v>
      </c>
      <c r="AT53">
        <v>71</v>
      </c>
      <c r="AU53">
        <v>99</v>
      </c>
      <c r="AV53">
        <v>136</v>
      </c>
      <c r="AW53">
        <v>194</v>
      </c>
      <c r="AX53">
        <v>266</v>
      </c>
      <c r="AY53">
        <v>395</v>
      </c>
      <c r="AZ53">
        <v>515</v>
      </c>
      <c r="BA53">
        <v>727</v>
      </c>
      <c r="BB53">
        <v>943</v>
      </c>
      <c r="BC53">
        <v>1277</v>
      </c>
      <c r="BD53">
        <v>1644</v>
      </c>
      <c r="BE53">
        <v>2095</v>
      </c>
      <c r="BF53">
        <v>2482</v>
      </c>
      <c r="BG53">
        <v>2889</v>
      </c>
      <c r="BH53">
        <v>3189</v>
      </c>
      <c r="BI53">
        <v>3708</v>
      </c>
      <c r="BJ53">
        <v>4097</v>
      </c>
      <c r="BK53">
        <v>4442</v>
      </c>
      <c r="BL53">
        <v>4665</v>
      </c>
      <c r="BM53">
        <v>4995</v>
      </c>
      <c r="BN53">
        <v>5241</v>
      </c>
      <c r="BO53">
        <v>5567</v>
      </c>
      <c r="BP53">
        <v>5868</v>
      </c>
      <c r="BQ53">
        <v>6277</v>
      </c>
      <c r="BR53">
        <v>6586</v>
      </c>
      <c r="BS53">
        <v>6914</v>
      </c>
      <c r="BT53">
        <v>7177</v>
      </c>
      <c r="BU53">
        <v>7464</v>
      </c>
      <c r="BV53">
        <v>7694</v>
      </c>
      <c r="BW53">
        <v>7928</v>
      </c>
      <c r="BX53">
        <v>8109</v>
      </c>
      <c r="BY53">
        <v>8287</v>
      </c>
      <c r="BZ53">
        <v>8390</v>
      </c>
      <c r="CA53">
        <v>8496</v>
      </c>
      <c r="CB53">
        <v>8560</v>
      </c>
      <c r="CC53">
        <v>8627</v>
      </c>
      <c r="CD53">
        <v>8690</v>
      </c>
      <c r="CE53">
        <v>8722</v>
      </c>
      <c r="CF53">
        <v>8733</v>
      </c>
      <c r="CG53">
        <v>8752</v>
      </c>
      <c r="CH53">
        <v>8758</v>
      </c>
      <c r="CI53">
        <v>8760</v>
      </c>
      <c r="CJ53">
        <v>8760</v>
      </c>
      <c r="CK53">
        <v>8760</v>
      </c>
      <c r="CL53">
        <v>8760</v>
      </c>
      <c r="CM53">
        <v>8760</v>
      </c>
      <c r="CN53">
        <v>8760</v>
      </c>
      <c r="CO53">
        <v>8760</v>
      </c>
      <c r="CP53">
        <v>8760</v>
      </c>
      <c r="CQ53">
        <v>8760</v>
      </c>
      <c r="CR53">
        <v>8760</v>
      </c>
      <c r="CS53">
        <v>8760</v>
      </c>
      <c r="CT53">
        <v>8760</v>
      </c>
      <c r="CU53">
        <v>8760</v>
      </c>
      <c r="CV53">
        <v>8760</v>
      </c>
      <c r="CW53">
        <v>8760</v>
      </c>
      <c r="CX53">
        <v>8760</v>
      </c>
      <c r="CY53">
        <v>8760</v>
      </c>
      <c r="CZ53">
        <v>8760</v>
      </c>
      <c r="DA53">
        <v>8760</v>
      </c>
      <c r="DB53">
        <v>8760</v>
      </c>
      <c r="DC53">
        <v>8760</v>
      </c>
    </row>
    <row r="54" spans="1:107">
      <c r="A54" t="s">
        <v>412</v>
      </c>
      <c r="B54" t="s">
        <v>412</v>
      </c>
      <c r="C54" t="s">
        <v>742</v>
      </c>
      <c r="D54" t="s">
        <v>848</v>
      </c>
      <c r="E54" t="s">
        <v>849</v>
      </c>
      <c r="F54">
        <v>102107</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3</v>
      </c>
      <c r="AV54">
        <v>8</v>
      </c>
      <c r="AW54">
        <v>31</v>
      </c>
      <c r="AX54">
        <v>50</v>
      </c>
      <c r="AY54">
        <v>98</v>
      </c>
      <c r="AZ54">
        <v>160</v>
      </c>
      <c r="BA54">
        <v>255</v>
      </c>
      <c r="BB54">
        <v>401</v>
      </c>
      <c r="BC54">
        <v>614</v>
      </c>
      <c r="BD54">
        <v>842</v>
      </c>
      <c r="BE54">
        <v>1267</v>
      </c>
      <c r="BF54">
        <v>1649</v>
      </c>
      <c r="BG54">
        <v>2187</v>
      </c>
      <c r="BH54">
        <v>2570</v>
      </c>
      <c r="BI54">
        <v>2989</v>
      </c>
      <c r="BJ54">
        <v>3257</v>
      </c>
      <c r="BK54">
        <v>3628</v>
      </c>
      <c r="BL54">
        <v>4023</v>
      </c>
      <c r="BM54">
        <v>4517</v>
      </c>
      <c r="BN54">
        <v>4848</v>
      </c>
      <c r="BO54">
        <v>5188</v>
      </c>
      <c r="BP54">
        <v>5553</v>
      </c>
      <c r="BQ54">
        <v>6005</v>
      </c>
      <c r="BR54">
        <v>6313</v>
      </c>
      <c r="BS54">
        <v>6684</v>
      </c>
      <c r="BT54">
        <v>7041</v>
      </c>
      <c r="BU54">
        <v>7472</v>
      </c>
      <c r="BV54">
        <v>7706</v>
      </c>
      <c r="BW54">
        <v>7951</v>
      </c>
      <c r="BX54">
        <v>8117</v>
      </c>
      <c r="BY54">
        <v>8280</v>
      </c>
      <c r="BZ54">
        <v>8389</v>
      </c>
      <c r="CA54">
        <v>8498</v>
      </c>
      <c r="CB54">
        <v>8565</v>
      </c>
      <c r="CC54">
        <v>8628</v>
      </c>
      <c r="CD54">
        <v>8671</v>
      </c>
      <c r="CE54">
        <v>8711</v>
      </c>
      <c r="CF54">
        <v>8728</v>
      </c>
      <c r="CG54">
        <v>8742</v>
      </c>
      <c r="CH54">
        <v>8752</v>
      </c>
      <c r="CI54">
        <v>8760</v>
      </c>
      <c r="CJ54">
        <v>8760</v>
      </c>
      <c r="CK54">
        <v>8760</v>
      </c>
      <c r="CL54">
        <v>8760</v>
      </c>
      <c r="CM54">
        <v>8760</v>
      </c>
      <c r="CN54">
        <v>8760</v>
      </c>
      <c r="CO54">
        <v>8760</v>
      </c>
      <c r="CP54">
        <v>8760</v>
      </c>
      <c r="CQ54">
        <v>8760</v>
      </c>
      <c r="CR54">
        <v>8760</v>
      </c>
      <c r="CS54">
        <v>8760</v>
      </c>
      <c r="CT54">
        <v>8760</v>
      </c>
      <c r="CU54">
        <v>8760</v>
      </c>
      <c r="CV54">
        <v>8760</v>
      </c>
      <c r="CW54">
        <v>8760</v>
      </c>
      <c r="CX54">
        <v>8760</v>
      </c>
      <c r="CY54">
        <v>8760</v>
      </c>
      <c r="CZ54">
        <v>8760</v>
      </c>
      <c r="DA54">
        <v>8760</v>
      </c>
      <c r="DB54">
        <v>8760</v>
      </c>
      <c r="DC54">
        <v>8760</v>
      </c>
    </row>
    <row r="55" spans="1:107">
      <c r="A55" t="s">
        <v>413</v>
      </c>
      <c r="B55" t="s">
        <v>413</v>
      </c>
      <c r="C55" t="s">
        <v>742</v>
      </c>
      <c r="D55" t="s">
        <v>850</v>
      </c>
      <c r="E55" t="s">
        <v>851</v>
      </c>
      <c r="F55">
        <v>102603</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7</v>
      </c>
      <c r="AN55">
        <v>23</v>
      </c>
      <c r="AO55">
        <v>41</v>
      </c>
      <c r="AP55">
        <v>50</v>
      </c>
      <c r="AQ55">
        <v>65</v>
      </c>
      <c r="AR55">
        <v>81</v>
      </c>
      <c r="AS55">
        <v>125</v>
      </c>
      <c r="AT55">
        <v>172</v>
      </c>
      <c r="AU55">
        <v>236</v>
      </c>
      <c r="AV55">
        <v>290</v>
      </c>
      <c r="AW55">
        <v>374</v>
      </c>
      <c r="AX55">
        <v>449</v>
      </c>
      <c r="AY55">
        <v>582</v>
      </c>
      <c r="AZ55">
        <v>746</v>
      </c>
      <c r="BA55">
        <v>987</v>
      </c>
      <c r="BB55">
        <v>1247</v>
      </c>
      <c r="BC55">
        <v>1648</v>
      </c>
      <c r="BD55">
        <v>2015</v>
      </c>
      <c r="BE55">
        <v>2521</v>
      </c>
      <c r="BF55">
        <v>2911</v>
      </c>
      <c r="BG55">
        <v>3325</v>
      </c>
      <c r="BH55">
        <v>3645</v>
      </c>
      <c r="BI55">
        <v>4065</v>
      </c>
      <c r="BJ55">
        <v>4404</v>
      </c>
      <c r="BK55">
        <v>4756</v>
      </c>
      <c r="BL55">
        <v>5020</v>
      </c>
      <c r="BM55">
        <v>5326</v>
      </c>
      <c r="BN55">
        <v>5609</v>
      </c>
      <c r="BO55">
        <v>5971</v>
      </c>
      <c r="BP55">
        <v>6246</v>
      </c>
      <c r="BQ55">
        <v>6594</v>
      </c>
      <c r="BR55">
        <v>6860</v>
      </c>
      <c r="BS55">
        <v>7166</v>
      </c>
      <c r="BT55">
        <v>7383</v>
      </c>
      <c r="BU55">
        <v>7660</v>
      </c>
      <c r="BV55">
        <v>7872</v>
      </c>
      <c r="BW55">
        <v>8078</v>
      </c>
      <c r="BX55">
        <v>8257</v>
      </c>
      <c r="BY55">
        <v>8396</v>
      </c>
      <c r="BZ55">
        <v>8484</v>
      </c>
      <c r="CA55">
        <v>8561</v>
      </c>
      <c r="CB55">
        <v>8611</v>
      </c>
      <c r="CC55">
        <v>8668</v>
      </c>
      <c r="CD55">
        <v>8688</v>
      </c>
      <c r="CE55">
        <v>8725</v>
      </c>
      <c r="CF55">
        <v>8740</v>
      </c>
      <c r="CG55">
        <v>8760</v>
      </c>
      <c r="CH55">
        <v>8760</v>
      </c>
      <c r="CI55">
        <v>8760</v>
      </c>
      <c r="CJ55">
        <v>8760</v>
      </c>
      <c r="CK55">
        <v>8760</v>
      </c>
      <c r="CL55">
        <v>8760</v>
      </c>
      <c r="CM55">
        <v>8760</v>
      </c>
      <c r="CN55">
        <v>8760</v>
      </c>
      <c r="CO55">
        <v>8760</v>
      </c>
      <c r="CP55">
        <v>8760</v>
      </c>
      <c r="CQ55">
        <v>8760</v>
      </c>
      <c r="CR55">
        <v>8760</v>
      </c>
      <c r="CS55">
        <v>8760</v>
      </c>
      <c r="CT55">
        <v>8760</v>
      </c>
      <c r="CU55">
        <v>8760</v>
      </c>
      <c r="CV55">
        <v>8760</v>
      </c>
      <c r="CW55">
        <v>8760</v>
      </c>
      <c r="CX55">
        <v>8760</v>
      </c>
      <c r="CY55">
        <v>8760</v>
      </c>
      <c r="CZ55">
        <v>8760</v>
      </c>
      <c r="DA55">
        <v>8760</v>
      </c>
      <c r="DB55">
        <v>8760</v>
      </c>
      <c r="DC55">
        <v>8760</v>
      </c>
    </row>
    <row r="56" spans="1:107">
      <c r="A56" t="s">
        <v>414</v>
      </c>
      <c r="B56" t="s">
        <v>414</v>
      </c>
      <c r="C56" t="s">
        <v>742</v>
      </c>
      <c r="D56" t="s">
        <v>852</v>
      </c>
      <c r="E56" t="s">
        <v>853</v>
      </c>
      <c r="F56">
        <v>102313</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2</v>
      </c>
      <c r="AT56">
        <v>8</v>
      </c>
      <c r="AU56">
        <v>15</v>
      </c>
      <c r="AV56">
        <v>29</v>
      </c>
      <c r="AW56">
        <v>49</v>
      </c>
      <c r="AX56">
        <v>63</v>
      </c>
      <c r="AY56">
        <v>97</v>
      </c>
      <c r="AZ56">
        <v>162</v>
      </c>
      <c r="BA56">
        <v>274</v>
      </c>
      <c r="BB56">
        <v>430</v>
      </c>
      <c r="BC56">
        <v>642</v>
      </c>
      <c r="BD56">
        <v>807</v>
      </c>
      <c r="BE56">
        <v>1132</v>
      </c>
      <c r="BF56">
        <v>1469</v>
      </c>
      <c r="BG56">
        <v>1868</v>
      </c>
      <c r="BH56">
        <v>2309</v>
      </c>
      <c r="BI56">
        <v>2849</v>
      </c>
      <c r="BJ56">
        <v>3346</v>
      </c>
      <c r="BK56">
        <v>3730</v>
      </c>
      <c r="BL56">
        <v>4159</v>
      </c>
      <c r="BM56">
        <v>4519</v>
      </c>
      <c r="BN56">
        <v>4759</v>
      </c>
      <c r="BO56">
        <v>5192</v>
      </c>
      <c r="BP56">
        <v>5577</v>
      </c>
      <c r="BQ56">
        <v>6003</v>
      </c>
      <c r="BR56">
        <v>6396</v>
      </c>
      <c r="BS56">
        <v>6808</v>
      </c>
      <c r="BT56">
        <v>7197</v>
      </c>
      <c r="BU56">
        <v>7584</v>
      </c>
      <c r="BV56">
        <v>7871</v>
      </c>
      <c r="BW56">
        <v>8167</v>
      </c>
      <c r="BX56">
        <v>8338</v>
      </c>
      <c r="BY56">
        <v>8500</v>
      </c>
      <c r="BZ56">
        <v>8590</v>
      </c>
      <c r="CA56">
        <v>8644</v>
      </c>
      <c r="CB56">
        <v>8666</v>
      </c>
      <c r="CC56">
        <v>8690</v>
      </c>
      <c r="CD56">
        <v>8703</v>
      </c>
      <c r="CE56">
        <v>8724</v>
      </c>
      <c r="CF56">
        <v>8737</v>
      </c>
      <c r="CG56">
        <v>8751</v>
      </c>
      <c r="CH56">
        <v>8758</v>
      </c>
      <c r="CI56">
        <v>8760</v>
      </c>
      <c r="CJ56">
        <v>8760</v>
      </c>
      <c r="CK56">
        <v>8760</v>
      </c>
      <c r="CL56">
        <v>8760</v>
      </c>
      <c r="CM56">
        <v>8760</v>
      </c>
      <c r="CN56">
        <v>8760</v>
      </c>
      <c r="CO56">
        <v>8760</v>
      </c>
      <c r="CP56">
        <v>8760</v>
      </c>
      <c r="CQ56">
        <v>8760</v>
      </c>
      <c r="CR56">
        <v>8760</v>
      </c>
      <c r="CS56">
        <v>8760</v>
      </c>
      <c r="CT56">
        <v>8760</v>
      </c>
      <c r="CU56">
        <v>8760</v>
      </c>
      <c r="CV56">
        <v>8760</v>
      </c>
      <c r="CW56">
        <v>8760</v>
      </c>
      <c r="CX56">
        <v>8760</v>
      </c>
      <c r="CY56">
        <v>8760</v>
      </c>
      <c r="CZ56">
        <v>8760</v>
      </c>
      <c r="DA56">
        <v>8760</v>
      </c>
      <c r="DB56">
        <v>8760</v>
      </c>
      <c r="DC56">
        <v>8760</v>
      </c>
    </row>
    <row r="57" spans="1:107">
      <c r="A57" t="s">
        <v>415</v>
      </c>
      <c r="B57" t="s">
        <v>415</v>
      </c>
      <c r="C57" t="s">
        <v>742</v>
      </c>
      <c r="D57" t="s">
        <v>854</v>
      </c>
      <c r="E57" t="s">
        <v>855</v>
      </c>
      <c r="F57">
        <v>102215</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2</v>
      </c>
      <c r="AO57">
        <v>11</v>
      </c>
      <c r="AP57">
        <v>14</v>
      </c>
      <c r="AQ57">
        <v>15</v>
      </c>
      <c r="AR57">
        <v>17</v>
      </c>
      <c r="AS57">
        <v>22</v>
      </c>
      <c r="AT57">
        <v>30</v>
      </c>
      <c r="AU57">
        <v>55</v>
      </c>
      <c r="AV57">
        <v>74</v>
      </c>
      <c r="AW57">
        <v>120</v>
      </c>
      <c r="AX57">
        <v>177</v>
      </c>
      <c r="AY57">
        <v>295</v>
      </c>
      <c r="AZ57">
        <v>423</v>
      </c>
      <c r="BA57">
        <v>701</v>
      </c>
      <c r="BB57">
        <v>916</v>
      </c>
      <c r="BC57">
        <v>1265</v>
      </c>
      <c r="BD57">
        <v>1632</v>
      </c>
      <c r="BE57">
        <v>2072</v>
      </c>
      <c r="BF57">
        <v>2417</v>
      </c>
      <c r="BG57">
        <v>2886</v>
      </c>
      <c r="BH57">
        <v>3260</v>
      </c>
      <c r="BI57">
        <v>3702</v>
      </c>
      <c r="BJ57">
        <v>4132</v>
      </c>
      <c r="BK57">
        <v>4616</v>
      </c>
      <c r="BL57">
        <v>4932</v>
      </c>
      <c r="BM57">
        <v>5244</v>
      </c>
      <c r="BN57">
        <v>5518</v>
      </c>
      <c r="BO57">
        <v>5923</v>
      </c>
      <c r="BP57">
        <v>6226</v>
      </c>
      <c r="BQ57">
        <v>6613</v>
      </c>
      <c r="BR57">
        <v>6963</v>
      </c>
      <c r="BS57">
        <v>7308</v>
      </c>
      <c r="BT57">
        <v>7575</v>
      </c>
      <c r="BU57">
        <v>7846</v>
      </c>
      <c r="BV57">
        <v>8041</v>
      </c>
      <c r="BW57">
        <v>8239</v>
      </c>
      <c r="BX57">
        <v>8383</v>
      </c>
      <c r="BY57">
        <v>8511</v>
      </c>
      <c r="BZ57">
        <v>8598</v>
      </c>
      <c r="CA57">
        <v>8658</v>
      </c>
      <c r="CB57">
        <v>8696</v>
      </c>
      <c r="CC57">
        <v>8742</v>
      </c>
      <c r="CD57">
        <v>8756</v>
      </c>
      <c r="CE57">
        <v>8760</v>
      </c>
      <c r="CF57">
        <v>8760</v>
      </c>
      <c r="CG57">
        <v>8760</v>
      </c>
      <c r="CH57">
        <v>8760</v>
      </c>
      <c r="CI57">
        <v>8760</v>
      </c>
      <c r="CJ57">
        <v>8760</v>
      </c>
      <c r="CK57">
        <v>8760</v>
      </c>
      <c r="CL57">
        <v>8760</v>
      </c>
      <c r="CM57">
        <v>8760</v>
      </c>
      <c r="CN57">
        <v>8760</v>
      </c>
      <c r="CO57">
        <v>8760</v>
      </c>
      <c r="CP57">
        <v>8760</v>
      </c>
      <c r="CQ57">
        <v>8760</v>
      </c>
      <c r="CR57">
        <v>8760</v>
      </c>
      <c r="CS57">
        <v>8760</v>
      </c>
      <c r="CT57">
        <v>8760</v>
      </c>
      <c r="CU57">
        <v>8760</v>
      </c>
      <c r="CV57">
        <v>8760</v>
      </c>
      <c r="CW57">
        <v>8760</v>
      </c>
      <c r="CX57">
        <v>8760</v>
      </c>
      <c r="CY57">
        <v>8760</v>
      </c>
      <c r="CZ57">
        <v>8760</v>
      </c>
      <c r="DA57">
        <v>8760</v>
      </c>
      <c r="DB57">
        <v>8760</v>
      </c>
      <c r="DC57">
        <v>8760</v>
      </c>
    </row>
    <row r="58" spans="1:107">
      <c r="A58" t="s">
        <v>416</v>
      </c>
      <c r="B58" t="s">
        <v>416</v>
      </c>
      <c r="C58" t="s">
        <v>742</v>
      </c>
      <c r="D58" t="s">
        <v>856</v>
      </c>
      <c r="E58" t="s">
        <v>857</v>
      </c>
      <c r="F58">
        <v>102121</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6</v>
      </c>
      <c r="BA58">
        <v>31</v>
      </c>
      <c r="BB58">
        <v>58</v>
      </c>
      <c r="BC58">
        <v>110</v>
      </c>
      <c r="BD58">
        <v>221</v>
      </c>
      <c r="BE58">
        <v>455</v>
      </c>
      <c r="BF58">
        <v>866</v>
      </c>
      <c r="BG58">
        <v>1376</v>
      </c>
      <c r="BH58">
        <v>1852</v>
      </c>
      <c r="BI58">
        <v>2404</v>
      </c>
      <c r="BJ58">
        <v>2952</v>
      </c>
      <c r="BK58">
        <v>3551</v>
      </c>
      <c r="BL58">
        <v>3877</v>
      </c>
      <c r="BM58">
        <v>4197</v>
      </c>
      <c r="BN58">
        <v>4556</v>
      </c>
      <c r="BO58">
        <v>5011</v>
      </c>
      <c r="BP58">
        <v>5321</v>
      </c>
      <c r="BQ58">
        <v>5760</v>
      </c>
      <c r="BR58">
        <v>6069</v>
      </c>
      <c r="BS58">
        <v>6466</v>
      </c>
      <c r="BT58">
        <v>6846</v>
      </c>
      <c r="BU58">
        <v>7319</v>
      </c>
      <c r="BV58">
        <v>7743</v>
      </c>
      <c r="BW58">
        <v>8186</v>
      </c>
      <c r="BX58">
        <v>8426</v>
      </c>
      <c r="BY58">
        <v>8605</v>
      </c>
      <c r="BZ58">
        <v>8705</v>
      </c>
      <c r="CA58">
        <v>8748</v>
      </c>
      <c r="CB58">
        <v>8758</v>
      </c>
      <c r="CC58">
        <v>8760</v>
      </c>
      <c r="CD58">
        <v>8760</v>
      </c>
      <c r="CE58">
        <v>8760</v>
      </c>
      <c r="CF58">
        <v>8760</v>
      </c>
      <c r="CG58">
        <v>8760</v>
      </c>
      <c r="CH58">
        <v>8760</v>
      </c>
      <c r="CI58">
        <v>8760</v>
      </c>
      <c r="CJ58">
        <v>8760</v>
      </c>
      <c r="CK58">
        <v>8760</v>
      </c>
      <c r="CL58">
        <v>8760</v>
      </c>
      <c r="CM58">
        <v>8760</v>
      </c>
      <c r="CN58">
        <v>8760</v>
      </c>
      <c r="CO58">
        <v>8760</v>
      </c>
      <c r="CP58">
        <v>8760</v>
      </c>
      <c r="CQ58">
        <v>8760</v>
      </c>
      <c r="CR58">
        <v>8760</v>
      </c>
      <c r="CS58">
        <v>8760</v>
      </c>
      <c r="CT58">
        <v>8760</v>
      </c>
      <c r="CU58">
        <v>8760</v>
      </c>
      <c r="CV58">
        <v>8760</v>
      </c>
      <c r="CW58">
        <v>8760</v>
      </c>
      <c r="CX58">
        <v>8760</v>
      </c>
      <c r="CY58">
        <v>8760</v>
      </c>
      <c r="CZ58">
        <v>8760</v>
      </c>
      <c r="DA58">
        <v>8760</v>
      </c>
      <c r="DB58">
        <v>8760</v>
      </c>
      <c r="DC58">
        <v>8760</v>
      </c>
    </row>
    <row r="59" spans="1:107">
      <c r="A59" t="s">
        <v>417</v>
      </c>
      <c r="B59" t="s">
        <v>417</v>
      </c>
      <c r="C59" t="s">
        <v>742</v>
      </c>
      <c r="D59" t="s">
        <v>858</v>
      </c>
      <c r="E59" t="s">
        <v>859</v>
      </c>
      <c r="F59">
        <v>102708</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3</v>
      </c>
      <c r="AM59">
        <v>20</v>
      </c>
      <c r="AN59">
        <v>34</v>
      </c>
      <c r="AO59">
        <v>56</v>
      </c>
      <c r="AP59">
        <v>77</v>
      </c>
      <c r="AQ59">
        <v>120</v>
      </c>
      <c r="AR59">
        <v>167</v>
      </c>
      <c r="AS59">
        <v>229</v>
      </c>
      <c r="AT59">
        <v>277</v>
      </c>
      <c r="AU59">
        <v>344</v>
      </c>
      <c r="AV59">
        <v>418</v>
      </c>
      <c r="AW59">
        <v>518</v>
      </c>
      <c r="AX59">
        <v>624</v>
      </c>
      <c r="AY59">
        <v>780</v>
      </c>
      <c r="AZ59">
        <v>924</v>
      </c>
      <c r="BA59">
        <v>1184</v>
      </c>
      <c r="BB59">
        <v>1445</v>
      </c>
      <c r="BC59">
        <v>1842</v>
      </c>
      <c r="BD59">
        <v>2189</v>
      </c>
      <c r="BE59">
        <v>2681</v>
      </c>
      <c r="BF59">
        <v>3069</v>
      </c>
      <c r="BG59">
        <v>3478</v>
      </c>
      <c r="BH59">
        <v>3842</v>
      </c>
      <c r="BI59">
        <v>4213</v>
      </c>
      <c r="BJ59">
        <v>4455</v>
      </c>
      <c r="BK59">
        <v>4752</v>
      </c>
      <c r="BL59">
        <v>5036</v>
      </c>
      <c r="BM59">
        <v>5367</v>
      </c>
      <c r="BN59">
        <v>5642</v>
      </c>
      <c r="BO59">
        <v>5992</v>
      </c>
      <c r="BP59">
        <v>6328</v>
      </c>
      <c r="BQ59">
        <v>6658</v>
      </c>
      <c r="BR59">
        <v>6950</v>
      </c>
      <c r="BS59">
        <v>7242</v>
      </c>
      <c r="BT59">
        <v>7450</v>
      </c>
      <c r="BU59">
        <v>7698</v>
      </c>
      <c r="BV59">
        <v>7892</v>
      </c>
      <c r="BW59">
        <v>8094</v>
      </c>
      <c r="BX59">
        <v>8211</v>
      </c>
      <c r="BY59">
        <v>8358</v>
      </c>
      <c r="BZ59">
        <v>8449</v>
      </c>
      <c r="CA59">
        <v>8516</v>
      </c>
      <c r="CB59">
        <v>8568</v>
      </c>
      <c r="CC59">
        <v>8630</v>
      </c>
      <c r="CD59">
        <v>8674</v>
      </c>
      <c r="CE59">
        <v>8714</v>
      </c>
      <c r="CF59">
        <v>8735</v>
      </c>
      <c r="CG59">
        <v>8754</v>
      </c>
      <c r="CH59">
        <v>8754</v>
      </c>
      <c r="CI59">
        <v>8756</v>
      </c>
      <c r="CJ59">
        <v>8757</v>
      </c>
      <c r="CK59">
        <v>8760</v>
      </c>
      <c r="CL59">
        <v>8760</v>
      </c>
      <c r="CM59">
        <v>8760</v>
      </c>
      <c r="CN59">
        <v>8760</v>
      </c>
      <c r="CO59">
        <v>8760</v>
      </c>
      <c r="CP59">
        <v>8760</v>
      </c>
      <c r="CQ59">
        <v>8760</v>
      </c>
      <c r="CR59">
        <v>8760</v>
      </c>
      <c r="CS59">
        <v>8760</v>
      </c>
      <c r="CT59">
        <v>8760</v>
      </c>
      <c r="CU59">
        <v>8760</v>
      </c>
      <c r="CV59">
        <v>8760</v>
      </c>
      <c r="CW59">
        <v>8760</v>
      </c>
      <c r="CX59">
        <v>8760</v>
      </c>
      <c r="CY59">
        <v>8760</v>
      </c>
      <c r="CZ59">
        <v>8760</v>
      </c>
      <c r="DA59">
        <v>8760</v>
      </c>
      <c r="DB59">
        <v>8760</v>
      </c>
      <c r="DC59">
        <v>8760</v>
      </c>
    </row>
    <row r="60" spans="1:107">
      <c r="A60" t="s">
        <v>425</v>
      </c>
      <c r="B60" t="s">
        <v>425</v>
      </c>
      <c r="C60" t="s">
        <v>742</v>
      </c>
      <c r="D60" t="s">
        <v>860</v>
      </c>
      <c r="E60" t="s">
        <v>861</v>
      </c>
      <c r="F60">
        <v>102249</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5</v>
      </c>
      <c r="AO60">
        <v>13</v>
      </c>
      <c r="AP60">
        <v>25</v>
      </c>
      <c r="AQ60">
        <v>45</v>
      </c>
      <c r="AR60">
        <v>61</v>
      </c>
      <c r="AS60">
        <v>80</v>
      </c>
      <c r="AT60">
        <v>103</v>
      </c>
      <c r="AU60">
        <v>132</v>
      </c>
      <c r="AV60">
        <v>183</v>
      </c>
      <c r="AW60">
        <v>262</v>
      </c>
      <c r="AX60">
        <v>365</v>
      </c>
      <c r="AY60">
        <v>504</v>
      </c>
      <c r="AZ60">
        <v>596</v>
      </c>
      <c r="BA60">
        <v>737</v>
      </c>
      <c r="BB60">
        <v>866</v>
      </c>
      <c r="BC60">
        <v>1144</v>
      </c>
      <c r="BD60">
        <v>1409</v>
      </c>
      <c r="BE60">
        <v>1816</v>
      </c>
      <c r="BF60">
        <v>2105</v>
      </c>
      <c r="BG60">
        <v>2535</v>
      </c>
      <c r="BH60">
        <v>2912</v>
      </c>
      <c r="BI60">
        <v>3446</v>
      </c>
      <c r="BJ60">
        <v>3821</v>
      </c>
      <c r="BK60">
        <v>4302</v>
      </c>
      <c r="BL60">
        <v>4672</v>
      </c>
      <c r="BM60">
        <v>5105</v>
      </c>
      <c r="BN60">
        <v>5440</v>
      </c>
      <c r="BO60">
        <v>5809</v>
      </c>
      <c r="BP60">
        <v>6155</v>
      </c>
      <c r="BQ60">
        <v>6605</v>
      </c>
      <c r="BR60">
        <v>6905</v>
      </c>
      <c r="BS60">
        <v>7255</v>
      </c>
      <c r="BT60">
        <v>7514</v>
      </c>
      <c r="BU60">
        <v>7807</v>
      </c>
      <c r="BV60">
        <v>8034</v>
      </c>
      <c r="BW60">
        <v>8214</v>
      </c>
      <c r="BX60">
        <v>8362</v>
      </c>
      <c r="BY60">
        <v>8492</v>
      </c>
      <c r="BZ60">
        <v>8570</v>
      </c>
      <c r="CA60">
        <v>8634</v>
      </c>
      <c r="CB60">
        <v>8675</v>
      </c>
      <c r="CC60">
        <v>8707</v>
      </c>
      <c r="CD60">
        <v>8726</v>
      </c>
      <c r="CE60">
        <v>8750</v>
      </c>
      <c r="CF60">
        <v>8757</v>
      </c>
      <c r="CG60">
        <v>8759</v>
      </c>
      <c r="CH60">
        <v>8760</v>
      </c>
      <c r="CI60">
        <v>8760</v>
      </c>
      <c r="CJ60">
        <v>8760</v>
      </c>
      <c r="CK60">
        <v>8760</v>
      </c>
      <c r="CL60">
        <v>8760</v>
      </c>
      <c r="CM60">
        <v>8760</v>
      </c>
      <c r="CN60">
        <v>8760</v>
      </c>
      <c r="CO60">
        <v>8760</v>
      </c>
      <c r="CP60">
        <v>8760</v>
      </c>
      <c r="CQ60">
        <v>8760</v>
      </c>
      <c r="CR60">
        <v>8760</v>
      </c>
      <c r="CS60">
        <v>8760</v>
      </c>
      <c r="CT60">
        <v>8760</v>
      </c>
      <c r="CU60">
        <v>8760</v>
      </c>
      <c r="CV60">
        <v>8760</v>
      </c>
      <c r="CW60">
        <v>8760</v>
      </c>
      <c r="CX60">
        <v>8760</v>
      </c>
      <c r="CY60">
        <v>8760</v>
      </c>
      <c r="CZ60">
        <v>8760</v>
      </c>
      <c r="DA60">
        <v>8760</v>
      </c>
      <c r="DB60">
        <v>8760</v>
      </c>
      <c r="DC60">
        <v>8760</v>
      </c>
    </row>
    <row r="61" spans="1:107">
      <c r="A61" t="s">
        <v>418</v>
      </c>
      <c r="B61" t="s">
        <v>418</v>
      </c>
      <c r="C61" t="s">
        <v>742</v>
      </c>
      <c r="D61" t="s">
        <v>862</v>
      </c>
      <c r="E61" t="s">
        <v>863</v>
      </c>
      <c r="F61">
        <v>102509</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2</v>
      </c>
      <c r="AL61">
        <v>10</v>
      </c>
      <c r="AM61">
        <v>16</v>
      </c>
      <c r="AN61">
        <v>41</v>
      </c>
      <c r="AO61">
        <v>61</v>
      </c>
      <c r="AP61">
        <v>86</v>
      </c>
      <c r="AQ61">
        <v>125</v>
      </c>
      <c r="AR61">
        <v>168</v>
      </c>
      <c r="AS61">
        <v>226</v>
      </c>
      <c r="AT61">
        <v>284</v>
      </c>
      <c r="AU61">
        <v>366</v>
      </c>
      <c r="AV61">
        <v>436</v>
      </c>
      <c r="AW61">
        <v>517</v>
      </c>
      <c r="AX61">
        <v>624</v>
      </c>
      <c r="AY61">
        <v>751</v>
      </c>
      <c r="AZ61">
        <v>892</v>
      </c>
      <c r="BA61">
        <v>1111</v>
      </c>
      <c r="BB61">
        <v>1377</v>
      </c>
      <c r="BC61">
        <v>1698</v>
      </c>
      <c r="BD61">
        <v>2035</v>
      </c>
      <c r="BE61">
        <v>2687</v>
      </c>
      <c r="BF61">
        <v>3091</v>
      </c>
      <c r="BG61">
        <v>3503</v>
      </c>
      <c r="BH61">
        <v>3852</v>
      </c>
      <c r="BI61">
        <v>4245</v>
      </c>
      <c r="BJ61">
        <v>4502</v>
      </c>
      <c r="BK61">
        <v>4793</v>
      </c>
      <c r="BL61">
        <v>5039</v>
      </c>
      <c r="BM61">
        <v>5368</v>
      </c>
      <c r="BN61">
        <v>5605</v>
      </c>
      <c r="BO61">
        <v>5985</v>
      </c>
      <c r="BP61">
        <v>6335</v>
      </c>
      <c r="BQ61">
        <v>6694</v>
      </c>
      <c r="BR61">
        <v>7029</v>
      </c>
      <c r="BS61">
        <v>7357</v>
      </c>
      <c r="BT61">
        <v>7603</v>
      </c>
      <c r="BU61">
        <v>7852</v>
      </c>
      <c r="BV61">
        <v>8026</v>
      </c>
      <c r="BW61">
        <v>8196</v>
      </c>
      <c r="BX61">
        <v>8314</v>
      </c>
      <c r="BY61">
        <v>8418</v>
      </c>
      <c r="BZ61">
        <v>8505</v>
      </c>
      <c r="CA61">
        <v>8588</v>
      </c>
      <c r="CB61">
        <v>8620</v>
      </c>
      <c r="CC61">
        <v>8666</v>
      </c>
      <c r="CD61">
        <v>8691</v>
      </c>
      <c r="CE61">
        <v>8709</v>
      </c>
      <c r="CF61">
        <v>8724</v>
      </c>
      <c r="CG61">
        <v>8737</v>
      </c>
      <c r="CH61">
        <v>8746</v>
      </c>
      <c r="CI61">
        <v>8755</v>
      </c>
      <c r="CJ61">
        <v>8758</v>
      </c>
      <c r="CK61">
        <v>8760</v>
      </c>
      <c r="CL61">
        <v>8760</v>
      </c>
      <c r="CM61">
        <v>8760</v>
      </c>
      <c r="CN61">
        <v>8760</v>
      </c>
      <c r="CO61">
        <v>8760</v>
      </c>
      <c r="CP61">
        <v>8760</v>
      </c>
      <c r="CQ61">
        <v>8760</v>
      </c>
      <c r="CR61">
        <v>8760</v>
      </c>
      <c r="CS61">
        <v>8760</v>
      </c>
      <c r="CT61">
        <v>8760</v>
      </c>
      <c r="CU61">
        <v>8760</v>
      </c>
      <c r="CV61">
        <v>8760</v>
      </c>
      <c r="CW61">
        <v>8760</v>
      </c>
      <c r="CX61">
        <v>8760</v>
      </c>
      <c r="CY61">
        <v>8760</v>
      </c>
      <c r="CZ61">
        <v>8760</v>
      </c>
      <c r="DA61">
        <v>8760</v>
      </c>
      <c r="DB61">
        <v>8760</v>
      </c>
      <c r="DC61">
        <v>8760</v>
      </c>
    </row>
    <row r="62" spans="1:107">
      <c r="A62" t="s">
        <v>864</v>
      </c>
      <c r="B62" t="s">
        <v>864</v>
      </c>
      <c r="C62" t="s">
        <v>742</v>
      </c>
      <c r="D62" t="s">
        <v>865</v>
      </c>
      <c r="E62" t="s">
        <v>866</v>
      </c>
      <c r="F62">
        <v>102631</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3</v>
      </c>
      <c r="AO62">
        <v>7</v>
      </c>
      <c r="AP62">
        <v>17</v>
      </c>
      <c r="AQ62">
        <v>29</v>
      </c>
      <c r="AR62">
        <v>41</v>
      </c>
      <c r="AS62">
        <v>73</v>
      </c>
      <c r="AT62">
        <v>108</v>
      </c>
      <c r="AU62">
        <v>166</v>
      </c>
      <c r="AV62">
        <v>223</v>
      </c>
      <c r="AW62">
        <v>309</v>
      </c>
      <c r="AX62">
        <v>378</v>
      </c>
      <c r="AY62">
        <v>492</v>
      </c>
      <c r="AZ62">
        <v>616</v>
      </c>
      <c r="BA62">
        <v>786</v>
      </c>
      <c r="BB62">
        <v>1027</v>
      </c>
      <c r="BC62">
        <v>1462</v>
      </c>
      <c r="BD62">
        <v>1845</v>
      </c>
      <c r="BE62">
        <v>2456</v>
      </c>
      <c r="BF62">
        <v>2854</v>
      </c>
      <c r="BG62">
        <v>3296</v>
      </c>
      <c r="BH62">
        <v>3646</v>
      </c>
      <c r="BI62">
        <v>4062</v>
      </c>
      <c r="BJ62">
        <v>4372</v>
      </c>
      <c r="BK62">
        <v>4734</v>
      </c>
      <c r="BL62">
        <v>4986</v>
      </c>
      <c r="BM62">
        <v>5293</v>
      </c>
      <c r="BN62">
        <v>5578</v>
      </c>
      <c r="BO62">
        <v>5911</v>
      </c>
      <c r="BP62">
        <v>6174</v>
      </c>
      <c r="BQ62">
        <v>6473</v>
      </c>
      <c r="BR62">
        <v>6719</v>
      </c>
      <c r="BS62">
        <v>7052</v>
      </c>
      <c r="BT62">
        <v>7297</v>
      </c>
      <c r="BU62">
        <v>7579</v>
      </c>
      <c r="BV62">
        <v>7785</v>
      </c>
      <c r="BW62">
        <v>8068</v>
      </c>
      <c r="BX62">
        <v>8230</v>
      </c>
      <c r="BY62">
        <v>8405</v>
      </c>
      <c r="BZ62">
        <v>8496</v>
      </c>
      <c r="CA62">
        <v>8583</v>
      </c>
      <c r="CB62">
        <v>8660</v>
      </c>
      <c r="CC62">
        <v>8699</v>
      </c>
      <c r="CD62">
        <v>8724</v>
      </c>
      <c r="CE62">
        <v>8744</v>
      </c>
      <c r="CF62">
        <v>8749</v>
      </c>
      <c r="CG62">
        <v>8754</v>
      </c>
      <c r="CH62">
        <v>8758</v>
      </c>
      <c r="CI62">
        <v>8759</v>
      </c>
      <c r="CJ62">
        <v>8760</v>
      </c>
      <c r="CK62">
        <v>8760</v>
      </c>
      <c r="CL62">
        <v>8760</v>
      </c>
      <c r="CM62">
        <v>8760</v>
      </c>
      <c r="CN62">
        <v>8760</v>
      </c>
      <c r="CO62">
        <v>8760</v>
      </c>
      <c r="CP62">
        <v>8760</v>
      </c>
      <c r="CQ62">
        <v>8760</v>
      </c>
      <c r="CR62">
        <v>8760</v>
      </c>
      <c r="CS62">
        <v>8760</v>
      </c>
      <c r="CT62">
        <v>8760</v>
      </c>
      <c r="CU62">
        <v>8760</v>
      </c>
      <c r="CV62">
        <v>8760</v>
      </c>
      <c r="CW62">
        <v>8760</v>
      </c>
      <c r="CX62">
        <v>8760</v>
      </c>
      <c r="CY62">
        <v>8760</v>
      </c>
      <c r="CZ62">
        <v>8760</v>
      </c>
      <c r="DA62">
        <v>8760</v>
      </c>
      <c r="DB62">
        <v>8760</v>
      </c>
      <c r="DC62">
        <v>8760</v>
      </c>
    </row>
    <row r="63" spans="1:107">
      <c r="A63" t="s">
        <v>420</v>
      </c>
      <c r="B63" t="s">
        <v>420</v>
      </c>
      <c r="C63" t="s">
        <v>742</v>
      </c>
      <c r="D63" t="s">
        <v>867</v>
      </c>
      <c r="E63" t="s">
        <v>868</v>
      </c>
      <c r="F63">
        <v>102408</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1</v>
      </c>
      <c r="AP63">
        <v>5</v>
      </c>
      <c r="AQ63">
        <v>13</v>
      </c>
      <c r="AR63">
        <v>27</v>
      </c>
      <c r="AS63">
        <v>43</v>
      </c>
      <c r="AT63">
        <v>69</v>
      </c>
      <c r="AU63">
        <v>117</v>
      </c>
      <c r="AV63">
        <v>162</v>
      </c>
      <c r="AW63">
        <v>249</v>
      </c>
      <c r="AX63">
        <v>331</v>
      </c>
      <c r="AY63">
        <v>462</v>
      </c>
      <c r="AZ63">
        <v>576</v>
      </c>
      <c r="BA63">
        <v>739</v>
      </c>
      <c r="BB63">
        <v>934</v>
      </c>
      <c r="BC63">
        <v>1239</v>
      </c>
      <c r="BD63">
        <v>1537</v>
      </c>
      <c r="BE63">
        <v>1981</v>
      </c>
      <c r="BF63">
        <v>2364</v>
      </c>
      <c r="BG63">
        <v>2796</v>
      </c>
      <c r="BH63">
        <v>3117</v>
      </c>
      <c r="BI63">
        <v>3564</v>
      </c>
      <c r="BJ63">
        <v>3922</v>
      </c>
      <c r="BK63">
        <v>4320</v>
      </c>
      <c r="BL63">
        <v>4627</v>
      </c>
      <c r="BM63">
        <v>4944</v>
      </c>
      <c r="BN63">
        <v>5218</v>
      </c>
      <c r="BO63">
        <v>5582</v>
      </c>
      <c r="BP63">
        <v>5931</v>
      </c>
      <c r="BQ63">
        <v>6347</v>
      </c>
      <c r="BR63">
        <v>6657</v>
      </c>
      <c r="BS63">
        <v>7064</v>
      </c>
      <c r="BT63">
        <v>7317</v>
      </c>
      <c r="BU63">
        <v>7644</v>
      </c>
      <c r="BV63">
        <v>7893</v>
      </c>
      <c r="BW63">
        <v>8147</v>
      </c>
      <c r="BX63">
        <v>8316</v>
      </c>
      <c r="BY63">
        <v>8444</v>
      </c>
      <c r="BZ63">
        <v>8541</v>
      </c>
      <c r="CA63">
        <v>8623</v>
      </c>
      <c r="CB63">
        <v>8685</v>
      </c>
      <c r="CC63">
        <v>8729</v>
      </c>
      <c r="CD63">
        <v>8754</v>
      </c>
      <c r="CE63">
        <v>8760</v>
      </c>
      <c r="CF63">
        <v>8760</v>
      </c>
      <c r="CG63">
        <v>8760</v>
      </c>
      <c r="CH63">
        <v>8760</v>
      </c>
      <c r="CI63">
        <v>8760</v>
      </c>
      <c r="CJ63">
        <v>8760</v>
      </c>
      <c r="CK63">
        <v>8760</v>
      </c>
      <c r="CL63">
        <v>8760</v>
      </c>
      <c r="CM63">
        <v>8760</v>
      </c>
      <c r="CN63">
        <v>8760</v>
      </c>
      <c r="CO63">
        <v>8760</v>
      </c>
      <c r="CP63">
        <v>8760</v>
      </c>
      <c r="CQ63">
        <v>8760</v>
      </c>
      <c r="CR63">
        <v>8760</v>
      </c>
      <c r="CS63">
        <v>8760</v>
      </c>
      <c r="CT63">
        <v>8760</v>
      </c>
      <c r="CU63">
        <v>8760</v>
      </c>
      <c r="CV63">
        <v>8760</v>
      </c>
      <c r="CW63">
        <v>8760</v>
      </c>
      <c r="CX63">
        <v>8760</v>
      </c>
      <c r="CY63">
        <v>8760</v>
      </c>
      <c r="CZ63">
        <v>8760</v>
      </c>
      <c r="DA63">
        <v>8760</v>
      </c>
      <c r="DB63">
        <v>8760</v>
      </c>
      <c r="DC63">
        <v>8760</v>
      </c>
    </row>
    <row r="64" spans="1:107">
      <c r="A64" s="219" t="s">
        <v>421</v>
      </c>
      <c r="B64" s="219" t="s">
        <v>421</v>
      </c>
      <c r="C64" s="10" t="s">
        <v>742</v>
      </c>
      <c r="D64" s="10" t="s">
        <v>869</v>
      </c>
      <c r="E64" s="10" t="s">
        <v>870</v>
      </c>
      <c r="F64" s="10">
        <v>102529</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6</v>
      </c>
      <c r="AO64">
        <v>16</v>
      </c>
      <c r="AP64">
        <v>21</v>
      </c>
      <c r="AQ64">
        <v>32</v>
      </c>
      <c r="AR64">
        <v>60</v>
      </c>
      <c r="AS64">
        <v>98</v>
      </c>
      <c r="AT64">
        <v>142</v>
      </c>
      <c r="AU64">
        <v>211</v>
      </c>
      <c r="AV64">
        <v>292</v>
      </c>
      <c r="AW64">
        <v>358</v>
      </c>
      <c r="AX64">
        <v>450</v>
      </c>
      <c r="AY64">
        <v>593</v>
      </c>
      <c r="AZ64">
        <v>711</v>
      </c>
      <c r="BA64">
        <v>884</v>
      </c>
      <c r="BB64">
        <v>1067</v>
      </c>
      <c r="BC64">
        <v>1328</v>
      </c>
      <c r="BD64">
        <v>1623</v>
      </c>
      <c r="BE64">
        <v>2121</v>
      </c>
      <c r="BF64">
        <v>2511</v>
      </c>
      <c r="BG64">
        <v>3001</v>
      </c>
      <c r="BH64">
        <v>3416</v>
      </c>
      <c r="BI64">
        <v>3875</v>
      </c>
      <c r="BJ64">
        <v>4214</v>
      </c>
      <c r="BK64">
        <v>4611</v>
      </c>
      <c r="BL64">
        <v>4909</v>
      </c>
      <c r="BM64">
        <v>5214</v>
      </c>
      <c r="BN64">
        <v>5436</v>
      </c>
      <c r="BO64">
        <v>5762</v>
      </c>
      <c r="BP64">
        <v>6070</v>
      </c>
      <c r="BQ64">
        <v>6483</v>
      </c>
      <c r="BR64">
        <v>6794</v>
      </c>
      <c r="BS64">
        <v>7179</v>
      </c>
      <c r="BT64">
        <v>7465</v>
      </c>
      <c r="BU64">
        <v>7757</v>
      </c>
      <c r="BV64">
        <v>7941</v>
      </c>
      <c r="BW64">
        <v>8126</v>
      </c>
      <c r="BX64">
        <v>8255</v>
      </c>
      <c r="BY64">
        <v>8400</v>
      </c>
      <c r="BZ64">
        <v>8514</v>
      </c>
      <c r="CA64">
        <v>8618</v>
      </c>
      <c r="CB64">
        <v>8669</v>
      </c>
      <c r="CC64">
        <v>8695</v>
      </c>
      <c r="CD64">
        <v>8707</v>
      </c>
      <c r="CE64">
        <v>8732</v>
      </c>
      <c r="CF64">
        <v>8747</v>
      </c>
      <c r="CG64">
        <v>8755</v>
      </c>
      <c r="CH64">
        <v>8757</v>
      </c>
      <c r="CI64">
        <v>8760</v>
      </c>
      <c r="CJ64">
        <v>8760</v>
      </c>
      <c r="CK64">
        <v>8760</v>
      </c>
      <c r="CL64">
        <v>8760</v>
      </c>
      <c r="CM64">
        <v>8760</v>
      </c>
      <c r="CN64">
        <v>8760</v>
      </c>
      <c r="CO64">
        <v>8760</v>
      </c>
      <c r="CP64">
        <v>8760</v>
      </c>
      <c r="CQ64">
        <v>8760</v>
      </c>
      <c r="CR64">
        <v>8760</v>
      </c>
      <c r="CS64">
        <v>8760</v>
      </c>
      <c r="CT64">
        <v>8760</v>
      </c>
      <c r="CU64">
        <v>8760</v>
      </c>
      <c r="CV64">
        <v>8760</v>
      </c>
      <c r="CW64">
        <v>8760</v>
      </c>
      <c r="CX64">
        <v>8760</v>
      </c>
      <c r="CY64">
        <v>8760</v>
      </c>
      <c r="CZ64">
        <v>8760</v>
      </c>
      <c r="DA64">
        <v>8760</v>
      </c>
      <c r="DB64">
        <v>8760</v>
      </c>
      <c r="DC64">
        <v>8760</v>
      </c>
    </row>
    <row r="65" spans="1:107">
      <c r="A65" t="s">
        <v>422</v>
      </c>
      <c r="B65" t="s">
        <v>422</v>
      </c>
      <c r="C65" t="s">
        <v>742</v>
      </c>
      <c r="D65" t="s">
        <v>871</v>
      </c>
      <c r="E65" t="s">
        <v>872</v>
      </c>
      <c r="F65">
        <v>102412</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5</v>
      </c>
      <c r="AI65">
        <v>6</v>
      </c>
      <c r="AJ65">
        <v>9</v>
      </c>
      <c r="AK65">
        <v>10</v>
      </c>
      <c r="AL65">
        <v>13</v>
      </c>
      <c r="AM65">
        <v>16</v>
      </c>
      <c r="AN65">
        <v>22</v>
      </c>
      <c r="AO65">
        <v>23</v>
      </c>
      <c r="AP65">
        <v>31</v>
      </c>
      <c r="AQ65">
        <v>37</v>
      </c>
      <c r="AR65">
        <v>46</v>
      </c>
      <c r="AS65">
        <v>67</v>
      </c>
      <c r="AT65">
        <v>81</v>
      </c>
      <c r="AU65">
        <v>105</v>
      </c>
      <c r="AV65">
        <v>140</v>
      </c>
      <c r="AW65">
        <v>209</v>
      </c>
      <c r="AX65">
        <v>316</v>
      </c>
      <c r="AY65">
        <v>435</v>
      </c>
      <c r="AZ65">
        <v>531</v>
      </c>
      <c r="BA65">
        <v>705</v>
      </c>
      <c r="BB65">
        <v>915</v>
      </c>
      <c r="BC65">
        <v>1216</v>
      </c>
      <c r="BD65">
        <v>1536</v>
      </c>
      <c r="BE65">
        <v>2022</v>
      </c>
      <c r="BF65">
        <v>2468</v>
      </c>
      <c r="BG65">
        <v>2878</v>
      </c>
      <c r="BH65">
        <v>3244</v>
      </c>
      <c r="BI65">
        <v>3675</v>
      </c>
      <c r="BJ65">
        <v>4037</v>
      </c>
      <c r="BK65">
        <v>4403</v>
      </c>
      <c r="BL65">
        <v>4738</v>
      </c>
      <c r="BM65">
        <v>5078</v>
      </c>
      <c r="BN65">
        <v>5361</v>
      </c>
      <c r="BO65">
        <v>5762</v>
      </c>
      <c r="BP65">
        <v>6072</v>
      </c>
      <c r="BQ65">
        <v>6438</v>
      </c>
      <c r="BR65">
        <v>6691</v>
      </c>
      <c r="BS65">
        <v>7026</v>
      </c>
      <c r="BT65">
        <v>7278</v>
      </c>
      <c r="BU65">
        <v>7538</v>
      </c>
      <c r="BV65">
        <v>7748</v>
      </c>
      <c r="BW65">
        <v>7979</v>
      </c>
      <c r="BX65">
        <v>8171</v>
      </c>
      <c r="BY65">
        <v>8363</v>
      </c>
      <c r="BZ65">
        <v>8485</v>
      </c>
      <c r="CA65">
        <v>8576</v>
      </c>
      <c r="CB65">
        <v>8645</v>
      </c>
      <c r="CC65">
        <v>8707</v>
      </c>
      <c r="CD65">
        <v>8727</v>
      </c>
      <c r="CE65">
        <v>8742</v>
      </c>
      <c r="CF65">
        <v>8751</v>
      </c>
      <c r="CG65">
        <v>8758</v>
      </c>
      <c r="CH65">
        <v>8760</v>
      </c>
      <c r="CI65">
        <v>8760</v>
      </c>
      <c r="CJ65">
        <v>8760</v>
      </c>
      <c r="CK65">
        <v>8760</v>
      </c>
      <c r="CL65">
        <v>8760</v>
      </c>
      <c r="CM65">
        <v>8760</v>
      </c>
      <c r="CN65">
        <v>8760</v>
      </c>
      <c r="CO65">
        <v>8760</v>
      </c>
      <c r="CP65">
        <v>8760</v>
      </c>
      <c r="CQ65">
        <v>8760</v>
      </c>
      <c r="CR65">
        <v>8760</v>
      </c>
      <c r="CS65">
        <v>8760</v>
      </c>
      <c r="CT65">
        <v>8760</v>
      </c>
      <c r="CU65">
        <v>8760</v>
      </c>
      <c r="CV65">
        <v>8760</v>
      </c>
      <c r="CW65">
        <v>8760</v>
      </c>
      <c r="CX65">
        <v>8760</v>
      </c>
      <c r="CY65">
        <v>8760</v>
      </c>
      <c r="CZ65">
        <v>8760</v>
      </c>
      <c r="DA65">
        <v>8760</v>
      </c>
      <c r="DB65">
        <v>8760</v>
      </c>
      <c r="DC65">
        <v>8760</v>
      </c>
    </row>
    <row r="66" spans="1:107">
      <c r="A66" t="s">
        <v>426</v>
      </c>
      <c r="B66" t="s">
        <v>426</v>
      </c>
      <c r="C66" t="s">
        <v>742</v>
      </c>
      <c r="D66" t="s">
        <v>873</v>
      </c>
      <c r="E66" t="s">
        <v>874</v>
      </c>
      <c r="F66">
        <v>102820</v>
      </c>
      <c r="G66">
        <v>0</v>
      </c>
      <c r="H66">
        <v>0</v>
      </c>
      <c r="I66">
        <v>0</v>
      </c>
      <c r="J66">
        <v>0</v>
      </c>
      <c r="K66">
        <v>0</v>
      </c>
      <c r="L66">
        <v>0</v>
      </c>
      <c r="M66">
        <v>0</v>
      </c>
      <c r="N66">
        <v>0</v>
      </c>
      <c r="O66">
        <v>0</v>
      </c>
      <c r="P66">
        <v>0</v>
      </c>
      <c r="Q66">
        <v>0</v>
      </c>
      <c r="R66">
        <v>0</v>
      </c>
      <c r="S66">
        <v>0</v>
      </c>
      <c r="T66">
        <v>0</v>
      </c>
      <c r="U66">
        <v>0</v>
      </c>
      <c r="V66">
        <v>0</v>
      </c>
      <c r="W66">
        <v>0</v>
      </c>
      <c r="X66">
        <v>0</v>
      </c>
      <c r="Y66">
        <v>0</v>
      </c>
      <c r="Z66">
        <v>0</v>
      </c>
      <c r="AA66">
        <v>1</v>
      </c>
      <c r="AB66">
        <v>7</v>
      </c>
      <c r="AC66">
        <v>10</v>
      </c>
      <c r="AD66">
        <v>12</v>
      </c>
      <c r="AE66">
        <v>15</v>
      </c>
      <c r="AF66">
        <v>16</v>
      </c>
      <c r="AG66">
        <v>25</v>
      </c>
      <c r="AH66">
        <v>44</v>
      </c>
      <c r="AI66">
        <v>74</v>
      </c>
      <c r="AJ66">
        <v>97</v>
      </c>
      <c r="AK66">
        <v>124</v>
      </c>
      <c r="AL66">
        <v>139</v>
      </c>
      <c r="AM66">
        <v>163</v>
      </c>
      <c r="AN66">
        <v>181</v>
      </c>
      <c r="AO66">
        <v>211</v>
      </c>
      <c r="AP66">
        <v>239</v>
      </c>
      <c r="AQ66">
        <v>285</v>
      </c>
      <c r="AR66">
        <v>343</v>
      </c>
      <c r="AS66">
        <v>441</v>
      </c>
      <c r="AT66">
        <v>527</v>
      </c>
      <c r="AU66">
        <v>663</v>
      </c>
      <c r="AV66">
        <v>784</v>
      </c>
      <c r="AW66">
        <v>994</v>
      </c>
      <c r="AX66">
        <v>1221</v>
      </c>
      <c r="AY66">
        <v>1495</v>
      </c>
      <c r="AZ66">
        <v>1750</v>
      </c>
      <c r="BA66">
        <v>2140</v>
      </c>
      <c r="BB66">
        <v>2506</v>
      </c>
      <c r="BC66">
        <v>2924</v>
      </c>
      <c r="BD66">
        <v>3241</v>
      </c>
      <c r="BE66">
        <v>3639</v>
      </c>
      <c r="BF66">
        <v>3920</v>
      </c>
      <c r="BG66">
        <v>4293</v>
      </c>
      <c r="BH66">
        <v>4615</v>
      </c>
      <c r="BI66">
        <v>4999</v>
      </c>
      <c r="BJ66">
        <v>5263</v>
      </c>
      <c r="BK66">
        <v>5618</v>
      </c>
      <c r="BL66">
        <v>5913</v>
      </c>
      <c r="BM66">
        <v>6259</v>
      </c>
      <c r="BN66">
        <v>6569</v>
      </c>
      <c r="BO66">
        <v>6959</v>
      </c>
      <c r="BP66">
        <v>7238</v>
      </c>
      <c r="BQ66">
        <v>7515</v>
      </c>
      <c r="BR66">
        <v>7721</v>
      </c>
      <c r="BS66">
        <v>7958</v>
      </c>
      <c r="BT66">
        <v>8105</v>
      </c>
      <c r="BU66">
        <v>8254</v>
      </c>
      <c r="BV66">
        <v>8361</v>
      </c>
      <c r="BW66">
        <v>8446</v>
      </c>
      <c r="BX66">
        <v>8522</v>
      </c>
      <c r="BY66">
        <v>8573</v>
      </c>
      <c r="BZ66">
        <v>8615</v>
      </c>
      <c r="CA66">
        <v>8666</v>
      </c>
      <c r="CB66">
        <v>8692</v>
      </c>
      <c r="CC66">
        <v>8704</v>
      </c>
      <c r="CD66">
        <v>8715</v>
      </c>
      <c r="CE66">
        <v>8720</v>
      </c>
      <c r="CF66">
        <v>8727</v>
      </c>
      <c r="CG66">
        <v>8740</v>
      </c>
      <c r="CH66">
        <v>8756</v>
      </c>
      <c r="CI66">
        <v>8760</v>
      </c>
      <c r="CJ66">
        <v>8760</v>
      </c>
      <c r="CK66">
        <v>8760</v>
      </c>
      <c r="CL66">
        <v>8760</v>
      </c>
      <c r="CM66">
        <v>8760</v>
      </c>
      <c r="CN66">
        <v>8760</v>
      </c>
      <c r="CO66">
        <v>8760</v>
      </c>
      <c r="CP66">
        <v>8760</v>
      </c>
      <c r="CQ66">
        <v>8760</v>
      </c>
      <c r="CR66">
        <v>8760</v>
      </c>
      <c r="CS66">
        <v>8760</v>
      </c>
      <c r="CT66">
        <v>8760</v>
      </c>
      <c r="CU66">
        <v>8760</v>
      </c>
      <c r="CV66">
        <v>8760</v>
      </c>
      <c r="CW66">
        <v>8760</v>
      </c>
      <c r="CX66">
        <v>8760</v>
      </c>
      <c r="CY66">
        <v>8760</v>
      </c>
      <c r="CZ66">
        <v>8760</v>
      </c>
      <c r="DA66">
        <v>8760</v>
      </c>
      <c r="DB66">
        <v>8760</v>
      </c>
      <c r="DC66">
        <v>8760</v>
      </c>
    </row>
    <row r="67" spans="1:107">
      <c r="A67" t="s">
        <v>423</v>
      </c>
      <c r="B67" t="s">
        <v>423</v>
      </c>
      <c r="C67" t="s">
        <v>742</v>
      </c>
      <c r="D67" t="s">
        <v>875</v>
      </c>
      <c r="E67" t="s">
        <v>876</v>
      </c>
      <c r="F67">
        <v>102528</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6</v>
      </c>
      <c r="AM67">
        <v>11</v>
      </c>
      <c r="AN67">
        <v>16</v>
      </c>
      <c r="AO67">
        <v>22</v>
      </c>
      <c r="AP67">
        <v>25</v>
      </c>
      <c r="AQ67">
        <v>41</v>
      </c>
      <c r="AR67">
        <v>74</v>
      </c>
      <c r="AS67">
        <v>124</v>
      </c>
      <c r="AT67">
        <v>168</v>
      </c>
      <c r="AU67">
        <v>235</v>
      </c>
      <c r="AV67">
        <v>305</v>
      </c>
      <c r="AW67">
        <v>410</v>
      </c>
      <c r="AX67">
        <v>504</v>
      </c>
      <c r="AY67">
        <v>648</v>
      </c>
      <c r="AZ67">
        <v>802</v>
      </c>
      <c r="BA67">
        <v>995</v>
      </c>
      <c r="BB67">
        <v>1180</v>
      </c>
      <c r="BC67">
        <v>1505</v>
      </c>
      <c r="BD67">
        <v>1773</v>
      </c>
      <c r="BE67">
        <v>2215</v>
      </c>
      <c r="BF67">
        <v>2522</v>
      </c>
      <c r="BG67">
        <v>2952</v>
      </c>
      <c r="BH67">
        <v>3366</v>
      </c>
      <c r="BI67">
        <v>3826</v>
      </c>
      <c r="BJ67">
        <v>4204</v>
      </c>
      <c r="BK67">
        <v>4627</v>
      </c>
      <c r="BL67">
        <v>4933</v>
      </c>
      <c r="BM67">
        <v>5310</v>
      </c>
      <c r="BN67">
        <v>5585</v>
      </c>
      <c r="BO67">
        <v>5913</v>
      </c>
      <c r="BP67">
        <v>6212</v>
      </c>
      <c r="BQ67">
        <v>6598</v>
      </c>
      <c r="BR67">
        <v>6887</v>
      </c>
      <c r="BS67">
        <v>7211</v>
      </c>
      <c r="BT67">
        <v>7443</v>
      </c>
      <c r="BU67">
        <v>7701</v>
      </c>
      <c r="BV67">
        <v>7883</v>
      </c>
      <c r="BW67">
        <v>8063</v>
      </c>
      <c r="BX67">
        <v>8197</v>
      </c>
      <c r="BY67">
        <v>8336</v>
      </c>
      <c r="BZ67">
        <v>8420</v>
      </c>
      <c r="CA67">
        <v>8488</v>
      </c>
      <c r="CB67">
        <v>8558</v>
      </c>
      <c r="CC67">
        <v>8607</v>
      </c>
      <c r="CD67">
        <v>8645</v>
      </c>
      <c r="CE67">
        <v>8686</v>
      </c>
      <c r="CF67">
        <v>8707</v>
      </c>
      <c r="CG67">
        <v>8727</v>
      </c>
      <c r="CH67">
        <v>8738</v>
      </c>
      <c r="CI67">
        <v>8749</v>
      </c>
      <c r="CJ67">
        <v>8753</v>
      </c>
      <c r="CK67">
        <v>8759</v>
      </c>
      <c r="CL67">
        <v>8760</v>
      </c>
      <c r="CM67">
        <v>8760</v>
      </c>
      <c r="CN67">
        <v>8760</v>
      </c>
      <c r="CO67">
        <v>8760</v>
      </c>
      <c r="CP67">
        <v>8760</v>
      </c>
      <c r="CQ67">
        <v>8760</v>
      </c>
      <c r="CR67">
        <v>8760</v>
      </c>
      <c r="CS67">
        <v>8760</v>
      </c>
      <c r="CT67">
        <v>8760</v>
      </c>
      <c r="CU67">
        <v>8760</v>
      </c>
      <c r="CV67">
        <v>8760</v>
      </c>
      <c r="CW67">
        <v>8760</v>
      </c>
      <c r="CX67">
        <v>8760</v>
      </c>
      <c r="CY67">
        <v>8760</v>
      </c>
      <c r="CZ67">
        <v>8760</v>
      </c>
      <c r="DA67">
        <v>8760</v>
      </c>
      <c r="DB67">
        <v>8760</v>
      </c>
      <c r="DC67">
        <v>8760</v>
      </c>
    </row>
    <row r="68" spans="1:107">
      <c r="A68" t="s">
        <v>424</v>
      </c>
      <c r="B68" t="s">
        <v>424</v>
      </c>
      <c r="C68" t="s">
        <v>742</v>
      </c>
      <c r="D68" t="s">
        <v>877</v>
      </c>
      <c r="E68" t="s">
        <v>878</v>
      </c>
      <c r="F68">
        <v>102903</v>
      </c>
      <c r="G68">
        <v>0</v>
      </c>
      <c r="H68">
        <v>0</v>
      </c>
      <c r="I68">
        <v>0</v>
      </c>
      <c r="J68">
        <v>0</v>
      </c>
      <c r="K68">
        <v>0</v>
      </c>
      <c r="L68">
        <v>0</v>
      </c>
      <c r="M68">
        <v>0</v>
      </c>
      <c r="N68">
        <v>0</v>
      </c>
      <c r="O68">
        <v>0</v>
      </c>
      <c r="P68">
        <v>0</v>
      </c>
      <c r="Q68">
        <v>0</v>
      </c>
      <c r="R68">
        <v>0</v>
      </c>
      <c r="S68">
        <v>0</v>
      </c>
      <c r="T68">
        <v>0</v>
      </c>
      <c r="U68">
        <v>0</v>
      </c>
      <c r="V68">
        <v>0</v>
      </c>
      <c r="W68">
        <v>0</v>
      </c>
      <c r="X68">
        <v>1</v>
      </c>
      <c r="Y68">
        <v>3</v>
      </c>
      <c r="Z68">
        <v>9</v>
      </c>
      <c r="AA68">
        <v>14</v>
      </c>
      <c r="AB68">
        <v>18</v>
      </c>
      <c r="AC68">
        <v>21</v>
      </c>
      <c r="AD68">
        <v>24</v>
      </c>
      <c r="AE68">
        <v>28</v>
      </c>
      <c r="AF68">
        <v>37</v>
      </c>
      <c r="AG68">
        <v>52</v>
      </c>
      <c r="AH68">
        <v>68</v>
      </c>
      <c r="AI68">
        <v>90</v>
      </c>
      <c r="AJ68">
        <v>112</v>
      </c>
      <c r="AK68">
        <v>144</v>
      </c>
      <c r="AL68">
        <v>183</v>
      </c>
      <c r="AM68">
        <v>236</v>
      </c>
      <c r="AN68">
        <v>275</v>
      </c>
      <c r="AO68">
        <v>352</v>
      </c>
      <c r="AP68">
        <v>430</v>
      </c>
      <c r="AQ68">
        <v>531</v>
      </c>
      <c r="AR68">
        <v>600</v>
      </c>
      <c r="AS68">
        <v>721</v>
      </c>
      <c r="AT68">
        <v>826</v>
      </c>
      <c r="AU68">
        <v>986</v>
      </c>
      <c r="AV68">
        <v>1190</v>
      </c>
      <c r="AW68">
        <v>1388</v>
      </c>
      <c r="AX68">
        <v>1606</v>
      </c>
      <c r="AY68">
        <v>1892</v>
      </c>
      <c r="AZ68">
        <v>2139</v>
      </c>
      <c r="BA68">
        <v>2517</v>
      </c>
      <c r="BB68">
        <v>2828</v>
      </c>
      <c r="BC68">
        <v>3148</v>
      </c>
      <c r="BD68">
        <v>3399</v>
      </c>
      <c r="BE68">
        <v>3816</v>
      </c>
      <c r="BF68">
        <v>4160</v>
      </c>
      <c r="BG68">
        <v>4512</v>
      </c>
      <c r="BH68">
        <v>4760</v>
      </c>
      <c r="BI68">
        <v>5112</v>
      </c>
      <c r="BJ68">
        <v>5338</v>
      </c>
      <c r="BK68">
        <v>5637</v>
      </c>
      <c r="BL68">
        <v>5884</v>
      </c>
      <c r="BM68">
        <v>6209</v>
      </c>
      <c r="BN68">
        <v>6462</v>
      </c>
      <c r="BO68">
        <v>6767</v>
      </c>
      <c r="BP68">
        <v>7035</v>
      </c>
      <c r="BQ68">
        <v>7364</v>
      </c>
      <c r="BR68">
        <v>7587</v>
      </c>
      <c r="BS68">
        <v>7846</v>
      </c>
      <c r="BT68">
        <v>8034</v>
      </c>
      <c r="BU68">
        <v>8253</v>
      </c>
      <c r="BV68">
        <v>8415</v>
      </c>
      <c r="BW68">
        <v>8532</v>
      </c>
      <c r="BX68">
        <v>8611</v>
      </c>
      <c r="BY68">
        <v>8671</v>
      </c>
      <c r="BZ68">
        <v>8703</v>
      </c>
      <c r="CA68">
        <v>8730</v>
      </c>
      <c r="CB68">
        <v>8747</v>
      </c>
      <c r="CC68">
        <v>8754</v>
      </c>
      <c r="CD68">
        <v>8760</v>
      </c>
      <c r="CE68">
        <v>8760</v>
      </c>
      <c r="CF68">
        <v>8760</v>
      </c>
      <c r="CG68">
        <v>8760</v>
      </c>
      <c r="CH68">
        <v>8760</v>
      </c>
      <c r="CI68">
        <v>8760</v>
      </c>
      <c r="CJ68">
        <v>8760</v>
      </c>
      <c r="CK68">
        <v>8760</v>
      </c>
      <c r="CL68">
        <v>8760</v>
      </c>
      <c r="CM68">
        <v>8760</v>
      </c>
      <c r="CN68">
        <v>8760</v>
      </c>
      <c r="CO68">
        <v>8760</v>
      </c>
      <c r="CP68">
        <v>8760</v>
      </c>
      <c r="CQ68">
        <v>8760</v>
      </c>
      <c r="CR68">
        <v>8760</v>
      </c>
      <c r="CS68">
        <v>8760</v>
      </c>
      <c r="CT68">
        <v>8760</v>
      </c>
      <c r="CU68">
        <v>8760</v>
      </c>
      <c r="CV68">
        <v>8760</v>
      </c>
      <c r="CW68">
        <v>8760</v>
      </c>
      <c r="CX68">
        <v>8760</v>
      </c>
      <c r="CY68">
        <v>8760</v>
      </c>
      <c r="CZ68">
        <v>8760</v>
      </c>
      <c r="DA68">
        <v>8760</v>
      </c>
      <c r="DB68">
        <v>8760</v>
      </c>
      <c r="DC68">
        <v>8760</v>
      </c>
    </row>
    <row r="69" spans="1:107">
      <c r="A69" t="s">
        <v>433</v>
      </c>
      <c r="B69" t="s">
        <v>433</v>
      </c>
      <c r="C69" t="s">
        <v>742</v>
      </c>
      <c r="D69" t="s">
        <v>879</v>
      </c>
      <c r="E69" t="s">
        <v>880</v>
      </c>
      <c r="F69">
        <v>102813</v>
      </c>
      <c r="G69">
        <v>0</v>
      </c>
      <c r="H69">
        <v>0</v>
      </c>
      <c r="I69">
        <v>0</v>
      </c>
      <c r="J69">
        <v>0</v>
      </c>
      <c r="K69">
        <v>0</v>
      </c>
      <c r="L69">
        <v>0</v>
      </c>
      <c r="M69">
        <v>0</v>
      </c>
      <c r="N69">
        <v>0</v>
      </c>
      <c r="O69">
        <v>0</v>
      </c>
      <c r="P69">
        <v>0</v>
      </c>
      <c r="Q69">
        <v>0</v>
      </c>
      <c r="R69">
        <v>0</v>
      </c>
      <c r="S69">
        <v>0</v>
      </c>
      <c r="T69">
        <v>0</v>
      </c>
      <c r="U69">
        <v>2</v>
      </c>
      <c r="V69">
        <v>4</v>
      </c>
      <c r="W69">
        <v>8</v>
      </c>
      <c r="X69">
        <v>12</v>
      </c>
      <c r="Y69">
        <v>16</v>
      </c>
      <c r="Z69">
        <v>24</v>
      </c>
      <c r="AA69">
        <v>32</v>
      </c>
      <c r="AB69">
        <v>43</v>
      </c>
      <c r="AC69">
        <v>52</v>
      </c>
      <c r="AD69">
        <v>58</v>
      </c>
      <c r="AE69">
        <v>80</v>
      </c>
      <c r="AF69">
        <v>105</v>
      </c>
      <c r="AG69">
        <v>159</v>
      </c>
      <c r="AH69">
        <v>197</v>
      </c>
      <c r="AI69">
        <v>238</v>
      </c>
      <c r="AJ69">
        <v>286</v>
      </c>
      <c r="AK69">
        <v>336</v>
      </c>
      <c r="AL69">
        <v>389</v>
      </c>
      <c r="AM69">
        <v>458</v>
      </c>
      <c r="AN69">
        <v>515</v>
      </c>
      <c r="AO69">
        <v>601</v>
      </c>
      <c r="AP69">
        <v>689</v>
      </c>
      <c r="AQ69">
        <v>790</v>
      </c>
      <c r="AR69">
        <v>877</v>
      </c>
      <c r="AS69">
        <v>1002</v>
      </c>
      <c r="AT69">
        <v>1129</v>
      </c>
      <c r="AU69">
        <v>1274</v>
      </c>
      <c r="AV69">
        <v>1406</v>
      </c>
      <c r="AW69">
        <v>1577</v>
      </c>
      <c r="AX69">
        <v>1758</v>
      </c>
      <c r="AY69">
        <v>2000</v>
      </c>
      <c r="AZ69">
        <v>2275</v>
      </c>
      <c r="BA69">
        <v>2596</v>
      </c>
      <c r="BB69">
        <v>2865</v>
      </c>
      <c r="BC69">
        <v>3172</v>
      </c>
      <c r="BD69">
        <v>3544</v>
      </c>
      <c r="BE69">
        <v>3942</v>
      </c>
      <c r="BF69">
        <v>4300</v>
      </c>
      <c r="BG69">
        <v>4642</v>
      </c>
      <c r="BH69">
        <v>4904</v>
      </c>
      <c r="BI69">
        <v>5265</v>
      </c>
      <c r="BJ69">
        <v>5532</v>
      </c>
      <c r="BK69">
        <v>5847</v>
      </c>
      <c r="BL69">
        <v>6080</v>
      </c>
      <c r="BM69">
        <v>6398</v>
      </c>
      <c r="BN69">
        <v>6668</v>
      </c>
      <c r="BO69">
        <v>6956</v>
      </c>
      <c r="BP69">
        <v>7140</v>
      </c>
      <c r="BQ69">
        <v>7462</v>
      </c>
      <c r="BR69">
        <v>7707</v>
      </c>
      <c r="BS69">
        <v>7994</v>
      </c>
      <c r="BT69">
        <v>8180</v>
      </c>
      <c r="BU69">
        <v>8340</v>
      </c>
      <c r="BV69">
        <v>8445</v>
      </c>
      <c r="BW69">
        <v>8567</v>
      </c>
      <c r="BX69">
        <v>8628</v>
      </c>
      <c r="BY69">
        <v>8674</v>
      </c>
      <c r="BZ69">
        <v>8694</v>
      </c>
      <c r="CA69">
        <v>8722</v>
      </c>
      <c r="CB69">
        <v>8742</v>
      </c>
      <c r="CC69">
        <v>8757</v>
      </c>
      <c r="CD69">
        <v>8760</v>
      </c>
      <c r="CE69">
        <v>8760</v>
      </c>
      <c r="CF69">
        <v>8760</v>
      </c>
      <c r="CG69">
        <v>8760</v>
      </c>
      <c r="CH69">
        <v>8760</v>
      </c>
      <c r="CI69">
        <v>8760</v>
      </c>
      <c r="CJ69">
        <v>8760</v>
      </c>
      <c r="CK69">
        <v>8760</v>
      </c>
      <c r="CL69">
        <v>8760</v>
      </c>
      <c r="CM69">
        <v>8760</v>
      </c>
      <c r="CN69">
        <v>8760</v>
      </c>
      <c r="CO69">
        <v>8760</v>
      </c>
      <c r="CP69">
        <v>8760</v>
      </c>
      <c r="CQ69">
        <v>8760</v>
      </c>
      <c r="CR69">
        <v>8760</v>
      </c>
      <c r="CS69">
        <v>8760</v>
      </c>
      <c r="CT69">
        <v>8760</v>
      </c>
      <c r="CU69">
        <v>8760</v>
      </c>
      <c r="CV69">
        <v>8760</v>
      </c>
      <c r="CW69">
        <v>8760</v>
      </c>
      <c r="CX69">
        <v>8760</v>
      </c>
      <c r="CY69">
        <v>8760</v>
      </c>
      <c r="CZ69">
        <v>8760</v>
      </c>
      <c r="DA69">
        <v>8760</v>
      </c>
      <c r="DB69">
        <v>8760</v>
      </c>
      <c r="DC69">
        <v>8760</v>
      </c>
    </row>
    <row r="70" spans="1:107">
      <c r="A70" t="s">
        <v>434</v>
      </c>
      <c r="B70" t="s">
        <v>434</v>
      </c>
      <c r="C70" t="s">
        <v>742</v>
      </c>
      <c r="D70" t="s">
        <v>881</v>
      </c>
      <c r="E70" t="s">
        <v>882</v>
      </c>
      <c r="F70">
        <v>102012</v>
      </c>
      <c r="G70">
        <v>0</v>
      </c>
      <c r="H70">
        <v>0</v>
      </c>
      <c r="I70">
        <v>0</v>
      </c>
      <c r="J70">
        <v>0</v>
      </c>
      <c r="K70">
        <v>0</v>
      </c>
      <c r="L70">
        <v>0</v>
      </c>
      <c r="M70">
        <v>0</v>
      </c>
      <c r="N70">
        <v>0</v>
      </c>
      <c r="O70">
        <v>0</v>
      </c>
      <c r="P70">
        <v>0</v>
      </c>
      <c r="Q70">
        <v>0</v>
      </c>
      <c r="R70">
        <v>0</v>
      </c>
      <c r="S70">
        <v>0</v>
      </c>
      <c r="T70">
        <v>0</v>
      </c>
      <c r="U70">
        <v>0</v>
      </c>
      <c r="V70">
        <v>0</v>
      </c>
      <c r="W70">
        <v>0</v>
      </c>
      <c r="X70">
        <v>0</v>
      </c>
      <c r="Y70">
        <v>0</v>
      </c>
      <c r="Z70">
        <v>13</v>
      </c>
      <c r="AA70">
        <v>31</v>
      </c>
      <c r="AB70">
        <v>45</v>
      </c>
      <c r="AC70">
        <v>58</v>
      </c>
      <c r="AD70">
        <v>77</v>
      </c>
      <c r="AE70">
        <v>122</v>
      </c>
      <c r="AF70">
        <v>152</v>
      </c>
      <c r="AG70">
        <v>184</v>
      </c>
      <c r="AH70">
        <v>222</v>
      </c>
      <c r="AI70">
        <v>299</v>
      </c>
      <c r="AJ70">
        <v>353</v>
      </c>
      <c r="AK70">
        <v>453</v>
      </c>
      <c r="AL70">
        <v>527</v>
      </c>
      <c r="AM70">
        <v>627</v>
      </c>
      <c r="AN70">
        <v>726</v>
      </c>
      <c r="AO70">
        <v>874</v>
      </c>
      <c r="AP70">
        <v>983</v>
      </c>
      <c r="AQ70">
        <v>1149</v>
      </c>
      <c r="AR70">
        <v>1278</v>
      </c>
      <c r="AS70">
        <v>1477</v>
      </c>
      <c r="AT70">
        <v>1609</v>
      </c>
      <c r="AU70">
        <v>1812</v>
      </c>
      <c r="AV70">
        <v>1993</v>
      </c>
      <c r="AW70">
        <v>2232</v>
      </c>
      <c r="AX70">
        <v>2464</v>
      </c>
      <c r="AY70">
        <v>2749</v>
      </c>
      <c r="AZ70">
        <v>2977</v>
      </c>
      <c r="BA70">
        <v>3265</v>
      </c>
      <c r="BB70">
        <v>3526</v>
      </c>
      <c r="BC70">
        <v>3847</v>
      </c>
      <c r="BD70">
        <v>4144</v>
      </c>
      <c r="BE70">
        <v>4489</v>
      </c>
      <c r="BF70">
        <v>4767</v>
      </c>
      <c r="BG70">
        <v>5057</v>
      </c>
      <c r="BH70">
        <v>5287</v>
      </c>
      <c r="BI70">
        <v>5552</v>
      </c>
      <c r="BJ70">
        <v>5769</v>
      </c>
      <c r="BK70">
        <v>6077</v>
      </c>
      <c r="BL70">
        <v>6313</v>
      </c>
      <c r="BM70">
        <v>6595</v>
      </c>
      <c r="BN70">
        <v>6837</v>
      </c>
      <c r="BO70">
        <v>7108</v>
      </c>
      <c r="BP70">
        <v>7345</v>
      </c>
      <c r="BQ70">
        <v>7587</v>
      </c>
      <c r="BR70">
        <v>7795</v>
      </c>
      <c r="BS70">
        <v>8003</v>
      </c>
      <c r="BT70">
        <v>8170</v>
      </c>
      <c r="BU70">
        <v>8305</v>
      </c>
      <c r="BV70">
        <v>8430</v>
      </c>
      <c r="BW70">
        <v>8546</v>
      </c>
      <c r="BX70">
        <v>8621</v>
      </c>
      <c r="BY70">
        <v>8684</v>
      </c>
      <c r="BZ70">
        <v>8728</v>
      </c>
      <c r="CA70">
        <v>8750</v>
      </c>
      <c r="CB70">
        <v>8756</v>
      </c>
      <c r="CC70">
        <v>8760</v>
      </c>
      <c r="CD70">
        <v>8760</v>
      </c>
      <c r="CE70">
        <v>8760</v>
      </c>
      <c r="CF70">
        <v>8760</v>
      </c>
      <c r="CG70">
        <v>8760</v>
      </c>
      <c r="CH70">
        <v>8760</v>
      </c>
      <c r="CI70">
        <v>8760</v>
      </c>
      <c r="CJ70">
        <v>8760</v>
      </c>
      <c r="CK70">
        <v>8760</v>
      </c>
      <c r="CL70">
        <v>8760</v>
      </c>
      <c r="CM70">
        <v>8760</v>
      </c>
      <c r="CN70">
        <v>8760</v>
      </c>
      <c r="CO70">
        <v>8760</v>
      </c>
      <c r="CP70">
        <v>8760</v>
      </c>
      <c r="CQ70">
        <v>8760</v>
      </c>
      <c r="CR70">
        <v>8760</v>
      </c>
      <c r="CS70">
        <v>8760</v>
      </c>
      <c r="CT70">
        <v>8760</v>
      </c>
      <c r="CU70">
        <v>8760</v>
      </c>
      <c r="CV70">
        <v>8760</v>
      </c>
      <c r="CW70">
        <v>8760</v>
      </c>
      <c r="CX70">
        <v>8760</v>
      </c>
      <c r="CY70">
        <v>8760</v>
      </c>
      <c r="CZ70">
        <v>8760</v>
      </c>
      <c r="DA70">
        <v>8760</v>
      </c>
      <c r="DB70">
        <v>8760</v>
      </c>
      <c r="DC70">
        <v>8760</v>
      </c>
    </row>
    <row r="71" spans="1:107">
      <c r="A71" t="s">
        <v>435</v>
      </c>
      <c r="B71" t="s">
        <v>435</v>
      </c>
      <c r="C71" t="s">
        <v>742</v>
      </c>
      <c r="D71" t="s">
        <v>883</v>
      </c>
      <c r="E71" t="s">
        <v>884</v>
      </c>
      <c r="F71">
        <v>102711</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2</v>
      </c>
      <c r="AL71">
        <v>16</v>
      </c>
      <c r="AM71">
        <v>29</v>
      </c>
      <c r="AN71">
        <v>39</v>
      </c>
      <c r="AO71">
        <v>55</v>
      </c>
      <c r="AP71">
        <v>86</v>
      </c>
      <c r="AQ71">
        <v>136</v>
      </c>
      <c r="AR71">
        <v>170</v>
      </c>
      <c r="AS71">
        <v>222</v>
      </c>
      <c r="AT71">
        <v>267</v>
      </c>
      <c r="AU71">
        <v>344</v>
      </c>
      <c r="AV71">
        <v>395</v>
      </c>
      <c r="AW71">
        <v>475</v>
      </c>
      <c r="AX71">
        <v>530</v>
      </c>
      <c r="AY71">
        <v>627</v>
      </c>
      <c r="AZ71">
        <v>733</v>
      </c>
      <c r="BA71">
        <v>940</v>
      </c>
      <c r="BB71">
        <v>1137</v>
      </c>
      <c r="BC71">
        <v>1501</v>
      </c>
      <c r="BD71">
        <v>1840</v>
      </c>
      <c r="BE71">
        <v>2381</v>
      </c>
      <c r="BF71">
        <v>2829</v>
      </c>
      <c r="BG71">
        <v>3299</v>
      </c>
      <c r="BH71">
        <v>3700</v>
      </c>
      <c r="BI71">
        <v>4103</v>
      </c>
      <c r="BJ71">
        <v>4379</v>
      </c>
      <c r="BK71">
        <v>4664</v>
      </c>
      <c r="BL71">
        <v>4921</v>
      </c>
      <c r="BM71">
        <v>5237</v>
      </c>
      <c r="BN71">
        <v>5498</v>
      </c>
      <c r="BO71">
        <v>5827</v>
      </c>
      <c r="BP71">
        <v>6158</v>
      </c>
      <c r="BQ71">
        <v>6501</v>
      </c>
      <c r="BR71">
        <v>6829</v>
      </c>
      <c r="BS71">
        <v>7245</v>
      </c>
      <c r="BT71">
        <v>7514</v>
      </c>
      <c r="BU71">
        <v>7770</v>
      </c>
      <c r="BV71">
        <v>7948</v>
      </c>
      <c r="BW71">
        <v>8149</v>
      </c>
      <c r="BX71">
        <v>8294</v>
      </c>
      <c r="BY71">
        <v>8435</v>
      </c>
      <c r="BZ71">
        <v>8544</v>
      </c>
      <c r="CA71">
        <v>8641</v>
      </c>
      <c r="CB71">
        <v>8695</v>
      </c>
      <c r="CC71">
        <v>8719</v>
      </c>
      <c r="CD71">
        <v>8733</v>
      </c>
      <c r="CE71">
        <v>8747</v>
      </c>
      <c r="CF71">
        <v>8751</v>
      </c>
      <c r="CG71">
        <v>8755</v>
      </c>
      <c r="CH71">
        <v>8759</v>
      </c>
      <c r="CI71">
        <v>8760</v>
      </c>
      <c r="CJ71">
        <v>8760</v>
      </c>
      <c r="CK71">
        <v>8760</v>
      </c>
      <c r="CL71">
        <v>8760</v>
      </c>
      <c r="CM71">
        <v>8760</v>
      </c>
      <c r="CN71">
        <v>8760</v>
      </c>
      <c r="CO71">
        <v>8760</v>
      </c>
      <c r="CP71">
        <v>8760</v>
      </c>
      <c r="CQ71">
        <v>8760</v>
      </c>
      <c r="CR71">
        <v>8760</v>
      </c>
      <c r="CS71">
        <v>8760</v>
      </c>
      <c r="CT71">
        <v>8760</v>
      </c>
      <c r="CU71">
        <v>8760</v>
      </c>
      <c r="CV71">
        <v>8760</v>
      </c>
      <c r="CW71">
        <v>8760</v>
      </c>
      <c r="CX71">
        <v>8760</v>
      </c>
      <c r="CY71">
        <v>8760</v>
      </c>
      <c r="CZ71">
        <v>8760</v>
      </c>
      <c r="DA71">
        <v>8760</v>
      </c>
      <c r="DB71">
        <v>8760</v>
      </c>
      <c r="DC71">
        <v>8760</v>
      </c>
    </row>
    <row r="72" spans="1:107">
      <c r="A72" t="s">
        <v>427</v>
      </c>
      <c r="B72" t="s">
        <v>427</v>
      </c>
      <c r="C72" t="s">
        <v>742</v>
      </c>
      <c r="D72" t="s">
        <v>885</v>
      </c>
      <c r="E72" t="s">
        <v>886</v>
      </c>
      <c r="F72">
        <v>102317</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3</v>
      </c>
      <c r="AN72">
        <v>7</v>
      </c>
      <c r="AO72">
        <v>10</v>
      </c>
      <c r="AP72">
        <v>12</v>
      </c>
      <c r="AQ72">
        <v>17</v>
      </c>
      <c r="AR72">
        <v>25</v>
      </c>
      <c r="AS72">
        <v>44</v>
      </c>
      <c r="AT72">
        <v>60</v>
      </c>
      <c r="AU72">
        <v>110</v>
      </c>
      <c r="AV72">
        <v>153</v>
      </c>
      <c r="AW72">
        <v>237</v>
      </c>
      <c r="AX72">
        <v>324</v>
      </c>
      <c r="AY72">
        <v>453</v>
      </c>
      <c r="AZ72">
        <v>601</v>
      </c>
      <c r="BA72">
        <v>785</v>
      </c>
      <c r="BB72">
        <v>977</v>
      </c>
      <c r="BC72">
        <v>1278</v>
      </c>
      <c r="BD72">
        <v>1543</v>
      </c>
      <c r="BE72">
        <v>1939</v>
      </c>
      <c r="BF72">
        <v>2348</v>
      </c>
      <c r="BG72">
        <v>2891</v>
      </c>
      <c r="BH72">
        <v>3304</v>
      </c>
      <c r="BI72">
        <v>3702</v>
      </c>
      <c r="BJ72">
        <v>3968</v>
      </c>
      <c r="BK72">
        <v>4446</v>
      </c>
      <c r="BL72">
        <v>4789</v>
      </c>
      <c r="BM72">
        <v>5170</v>
      </c>
      <c r="BN72">
        <v>5505</v>
      </c>
      <c r="BO72">
        <v>5910</v>
      </c>
      <c r="BP72">
        <v>6217</v>
      </c>
      <c r="BQ72">
        <v>6618</v>
      </c>
      <c r="BR72">
        <v>6923</v>
      </c>
      <c r="BS72">
        <v>7289</v>
      </c>
      <c r="BT72">
        <v>7541</v>
      </c>
      <c r="BU72">
        <v>7807</v>
      </c>
      <c r="BV72">
        <v>8012</v>
      </c>
      <c r="BW72">
        <v>8194</v>
      </c>
      <c r="BX72">
        <v>8317</v>
      </c>
      <c r="BY72">
        <v>8456</v>
      </c>
      <c r="BZ72">
        <v>8532</v>
      </c>
      <c r="CA72">
        <v>8595</v>
      </c>
      <c r="CB72">
        <v>8630</v>
      </c>
      <c r="CC72">
        <v>8680</v>
      </c>
      <c r="CD72">
        <v>8719</v>
      </c>
      <c r="CE72">
        <v>8742</v>
      </c>
      <c r="CF72">
        <v>8749</v>
      </c>
      <c r="CG72">
        <v>8759</v>
      </c>
      <c r="CH72">
        <v>8759</v>
      </c>
      <c r="CI72">
        <v>8760</v>
      </c>
      <c r="CJ72">
        <v>8760</v>
      </c>
      <c r="CK72">
        <v>8760</v>
      </c>
      <c r="CL72">
        <v>8760</v>
      </c>
      <c r="CM72">
        <v>8760</v>
      </c>
      <c r="CN72">
        <v>8760</v>
      </c>
      <c r="CO72">
        <v>8760</v>
      </c>
      <c r="CP72">
        <v>8760</v>
      </c>
      <c r="CQ72">
        <v>8760</v>
      </c>
      <c r="CR72">
        <v>8760</v>
      </c>
      <c r="CS72">
        <v>8760</v>
      </c>
      <c r="CT72">
        <v>8760</v>
      </c>
      <c r="CU72">
        <v>8760</v>
      </c>
      <c r="CV72">
        <v>8760</v>
      </c>
      <c r="CW72">
        <v>8760</v>
      </c>
      <c r="CX72">
        <v>8760</v>
      </c>
      <c r="CY72">
        <v>8760</v>
      </c>
      <c r="CZ72">
        <v>8760</v>
      </c>
      <c r="DA72">
        <v>8760</v>
      </c>
      <c r="DB72">
        <v>8760</v>
      </c>
      <c r="DC72">
        <v>8760</v>
      </c>
    </row>
    <row r="73" spans="1:107">
      <c r="A73" t="s">
        <v>428</v>
      </c>
      <c r="B73" t="s">
        <v>428</v>
      </c>
      <c r="C73" t="s">
        <v>742</v>
      </c>
      <c r="D73" t="s">
        <v>887</v>
      </c>
      <c r="E73" t="s">
        <v>888</v>
      </c>
      <c r="F73">
        <v>102419</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2</v>
      </c>
      <c r="AJ73">
        <v>6</v>
      </c>
      <c r="AK73">
        <v>9</v>
      </c>
      <c r="AL73">
        <v>10</v>
      </c>
      <c r="AM73">
        <v>12</v>
      </c>
      <c r="AN73">
        <v>14</v>
      </c>
      <c r="AO73">
        <v>18</v>
      </c>
      <c r="AP73">
        <v>24</v>
      </c>
      <c r="AQ73">
        <v>38</v>
      </c>
      <c r="AR73">
        <v>46</v>
      </c>
      <c r="AS73">
        <v>60</v>
      </c>
      <c r="AT73">
        <v>76</v>
      </c>
      <c r="AU73">
        <v>109</v>
      </c>
      <c r="AV73">
        <v>140</v>
      </c>
      <c r="AW73">
        <v>186</v>
      </c>
      <c r="AX73">
        <v>236</v>
      </c>
      <c r="AY73">
        <v>320</v>
      </c>
      <c r="AZ73">
        <v>419</v>
      </c>
      <c r="BA73">
        <v>583</v>
      </c>
      <c r="BB73">
        <v>791</v>
      </c>
      <c r="BC73">
        <v>1118</v>
      </c>
      <c r="BD73">
        <v>1436</v>
      </c>
      <c r="BE73">
        <v>1921</v>
      </c>
      <c r="BF73">
        <v>2383</v>
      </c>
      <c r="BG73">
        <v>2894</v>
      </c>
      <c r="BH73">
        <v>3270</v>
      </c>
      <c r="BI73">
        <v>3739</v>
      </c>
      <c r="BJ73">
        <v>4099</v>
      </c>
      <c r="BK73">
        <v>4487</v>
      </c>
      <c r="BL73">
        <v>4768</v>
      </c>
      <c r="BM73">
        <v>5094</v>
      </c>
      <c r="BN73">
        <v>5320</v>
      </c>
      <c r="BO73">
        <v>5624</v>
      </c>
      <c r="BP73">
        <v>5914</v>
      </c>
      <c r="BQ73">
        <v>6257</v>
      </c>
      <c r="BR73">
        <v>6576</v>
      </c>
      <c r="BS73">
        <v>6931</v>
      </c>
      <c r="BT73">
        <v>7201</v>
      </c>
      <c r="BU73">
        <v>7519</v>
      </c>
      <c r="BV73">
        <v>7790</v>
      </c>
      <c r="BW73">
        <v>8108</v>
      </c>
      <c r="BX73">
        <v>8309</v>
      </c>
      <c r="BY73">
        <v>8484</v>
      </c>
      <c r="BZ73">
        <v>8580</v>
      </c>
      <c r="CA73">
        <v>8659</v>
      </c>
      <c r="CB73">
        <v>8709</v>
      </c>
      <c r="CC73">
        <v>8742</v>
      </c>
      <c r="CD73">
        <v>8753</v>
      </c>
      <c r="CE73">
        <v>8760</v>
      </c>
      <c r="CF73">
        <v>8760</v>
      </c>
      <c r="CG73">
        <v>8760</v>
      </c>
      <c r="CH73">
        <v>8760</v>
      </c>
      <c r="CI73">
        <v>8760</v>
      </c>
      <c r="CJ73">
        <v>8760</v>
      </c>
      <c r="CK73">
        <v>8760</v>
      </c>
      <c r="CL73">
        <v>8760</v>
      </c>
      <c r="CM73">
        <v>8760</v>
      </c>
      <c r="CN73">
        <v>8760</v>
      </c>
      <c r="CO73">
        <v>8760</v>
      </c>
      <c r="CP73">
        <v>8760</v>
      </c>
      <c r="CQ73">
        <v>8760</v>
      </c>
      <c r="CR73">
        <v>8760</v>
      </c>
      <c r="CS73">
        <v>8760</v>
      </c>
      <c r="CT73">
        <v>8760</v>
      </c>
      <c r="CU73">
        <v>8760</v>
      </c>
      <c r="CV73">
        <v>8760</v>
      </c>
      <c r="CW73">
        <v>8760</v>
      </c>
      <c r="CX73">
        <v>8760</v>
      </c>
      <c r="CY73">
        <v>8760</v>
      </c>
      <c r="CZ73">
        <v>8760</v>
      </c>
      <c r="DA73">
        <v>8760</v>
      </c>
      <c r="DB73">
        <v>8760</v>
      </c>
      <c r="DC73">
        <v>8760</v>
      </c>
    </row>
    <row r="74" spans="1:107">
      <c r="A74" s="10" t="s">
        <v>429</v>
      </c>
      <c r="B74" s="10" t="s">
        <v>429</v>
      </c>
      <c r="C74" s="10" t="s">
        <v>742</v>
      </c>
      <c r="D74" s="10" t="s">
        <v>889</v>
      </c>
      <c r="E74" s="10" t="s">
        <v>890</v>
      </c>
      <c r="F74" s="10">
        <v>102344</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2</v>
      </c>
      <c r="AO74">
        <v>6</v>
      </c>
      <c r="AP74">
        <v>9</v>
      </c>
      <c r="AQ74">
        <v>18</v>
      </c>
      <c r="AR74">
        <v>23</v>
      </c>
      <c r="AS74">
        <v>35</v>
      </c>
      <c r="AT74">
        <v>66</v>
      </c>
      <c r="AU74">
        <v>103</v>
      </c>
      <c r="AV74">
        <v>151</v>
      </c>
      <c r="AW74">
        <v>248</v>
      </c>
      <c r="AX74">
        <v>340</v>
      </c>
      <c r="AY74">
        <v>494</v>
      </c>
      <c r="AZ74">
        <v>631</v>
      </c>
      <c r="BA74">
        <v>843</v>
      </c>
      <c r="BB74">
        <v>1042</v>
      </c>
      <c r="BC74">
        <v>1354</v>
      </c>
      <c r="BD74">
        <v>1600</v>
      </c>
      <c r="BE74">
        <v>2042</v>
      </c>
      <c r="BF74">
        <v>2492</v>
      </c>
      <c r="BG74">
        <v>3014</v>
      </c>
      <c r="BH74">
        <v>3391</v>
      </c>
      <c r="BI74">
        <v>3760</v>
      </c>
      <c r="BJ74">
        <v>4048</v>
      </c>
      <c r="BK74">
        <v>4503</v>
      </c>
      <c r="BL74">
        <v>4837</v>
      </c>
      <c r="BM74">
        <v>5211</v>
      </c>
      <c r="BN74">
        <v>5502</v>
      </c>
      <c r="BO74">
        <v>5886</v>
      </c>
      <c r="BP74">
        <v>6184</v>
      </c>
      <c r="BQ74">
        <v>6554</v>
      </c>
      <c r="BR74">
        <v>6851</v>
      </c>
      <c r="BS74">
        <v>7225</v>
      </c>
      <c r="BT74">
        <v>7530</v>
      </c>
      <c r="BU74">
        <v>7861</v>
      </c>
      <c r="BV74">
        <v>8065</v>
      </c>
      <c r="BW74">
        <v>8261</v>
      </c>
      <c r="BX74">
        <v>8384</v>
      </c>
      <c r="BY74">
        <v>8500</v>
      </c>
      <c r="BZ74">
        <v>8561</v>
      </c>
      <c r="CA74">
        <v>8612</v>
      </c>
      <c r="CB74">
        <v>8650</v>
      </c>
      <c r="CC74">
        <v>8695</v>
      </c>
      <c r="CD74">
        <v>8723</v>
      </c>
      <c r="CE74">
        <v>8745</v>
      </c>
      <c r="CF74">
        <v>8756</v>
      </c>
      <c r="CG74">
        <v>8759</v>
      </c>
      <c r="CH74">
        <v>8759</v>
      </c>
      <c r="CI74">
        <v>8760</v>
      </c>
      <c r="CJ74">
        <v>8760</v>
      </c>
      <c r="CK74">
        <v>8760</v>
      </c>
      <c r="CL74">
        <v>8760</v>
      </c>
      <c r="CM74">
        <v>8760</v>
      </c>
      <c r="CN74">
        <v>8760</v>
      </c>
      <c r="CO74">
        <v>8760</v>
      </c>
      <c r="CP74">
        <v>8760</v>
      </c>
      <c r="CQ74">
        <v>8760</v>
      </c>
      <c r="CR74">
        <v>8760</v>
      </c>
      <c r="CS74">
        <v>8760</v>
      </c>
      <c r="CT74">
        <v>8760</v>
      </c>
      <c r="CU74">
        <v>8760</v>
      </c>
      <c r="CV74">
        <v>8760</v>
      </c>
      <c r="CW74">
        <v>8760</v>
      </c>
      <c r="CX74">
        <v>8760</v>
      </c>
      <c r="CY74">
        <v>8760</v>
      </c>
      <c r="CZ74">
        <v>8760</v>
      </c>
      <c r="DA74">
        <v>8760</v>
      </c>
      <c r="DB74">
        <v>8760</v>
      </c>
      <c r="DC74">
        <v>8760</v>
      </c>
    </row>
    <row r="75" spans="1:107">
      <c r="A75" t="s">
        <v>436</v>
      </c>
      <c r="B75" t="s">
        <v>436</v>
      </c>
      <c r="C75" t="s">
        <v>742</v>
      </c>
      <c r="D75" t="s">
        <v>891</v>
      </c>
      <c r="E75" t="s">
        <v>892</v>
      </c>
      <c r="F75">
        <v>102201</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7</v>
      </c>
      <c r="AQ75">
        <v>8</v>
      </c>
      <c r="AR75">
        <v>10</v>
      </c>
      <c r="AS75">
        <v>12</v>
      </c>
      <c r="AT75">
        <v>13</v>
      </c>
      <c r="AU75">
        <v>25</v>
      </c>
      <c r="AV75">
        <v>34</v>
      </c>
      <c r="AW75">
        <v>69</v>
      </c>
      <c r="AX75">
        <v>109</v>
      </c>
      <c r="AY75">
        <v>163</v>
      </c>
      <c r="AZ75">
        <v>227</v>
      </c>
      <c r="BA75">
        <v>373</v>
      </c>
      <c r="BB75">
        <v>528</v>
      </c>
      <c r="BC75">
        <v>790</v>
      </c>
      <c r="BD75">
        <v>1007</v>
      </c>
      <c r="BE75">
        <v>1334</v>
      </c>
      <c r="BF75">
        <v>1687</v>
      </c>
      <c r="BG75">
        <v>2075</v>
      </c>
      <c r="BH75">
        <v>2406</v>
      </c>
      <c r="BI75">
        <v>2897</v>
      </c>
      <c r="BJ75">
        <v>3272</v>
      </c>
      <c r="BK75">
        <v>3724</v>
      </c>
      <c r="BL75">
        <v>4081</v>
      </c>
      <c r="BM75">
        <v>4471</v>
      </c>
      <c r="BN75">
        <v>4739</v>
      </c>
      <c r="BO75">
        <v>5097</v>
      </c>
      <c r="BP75">
        <v>5391</v>
      </c>
      <c r="BQ75">
        <v>5772</v>
      </c>
      <c r="BR75">
        <v>6164</v>
      </c>
      <c r="BS75">
        <v>6702</v>
      </c>
      <c r="BT75">
        <v>7093</v>
      </c>
      <c r="BU75">
        <v>7523</v>
      </c>
      <c r="BV75">
        <v>7786</v>
      </c>
      <c r="BW75">
        <v>8010</v>
      </c>
      <c r="BX75">
        <v>8158</v>
      </c>
      <c r="BY75">
        <v>8320</v>
      </c>
      <c r="BZ75">
        <v>8459</v>
      </c>
      <c r="CA75">
        <v>8570</v>
      </c>
      <c r="CB75">
        <v>8639</v>
      </c>
      <c r="CC75">
        <v>8688</v>
      </c>
      <c r="CD75">
        <v>8718</v>
      </c>
      <c r="CE75">
        <v>8738</v>
      </c>
      <c r="CF75">
        <v>8748</v>
      </c>
      <c r="CG75">
        <v>8752</v>
      </c>
      <c r="CH75">
        <v>8756</v>
      </c>
      <c r="CI75">
        <v>8760</v>
      </c>
      <c r="CJ75">
        <v>8760</v>
      </c>
      <c r="CK75">
        <v>8760</v>
      </c>
      <c r="CL75">
        <v>8760</v>
      </c>
      <c r="CM75">
        <v>8760</v>
      </c>
      <c r="CN75">
        <v>8760</v>
      </c>
      <c r="CO75">
        <v>8760</v>
      </c>
      <c r="CP75">
        <v>8760</v>
      </c>
      <c r="CQ75">
        <v>8760</v>
      </c>
      <c r="CR75">
        <v>8760</v>
      </c>
      <c r="CS75">
        <v>8760</v>
      </c>
      <c r="CT75">
        <v>8760</v>
      </c>
      <c r="CU75">
        <v>8760</v>
      </c>
      <c r="CV75">
        <v>8760</v>
      </c>
      <c r="CW75">
        <v>8760</v>
      </c>
      <c r="CX75">
        <v>8760</v>
      </c>
      <c r="CY75">
        <v>8760</v>
      </c>
      <c r="CZ75">
        <v>8760</v>
      </c>
      <c r="DA75">
        <v>8760</v>
      </c>
      <c r="DB75">
        <v>8760</v>
      </c>
      <c r="DC75">
        <v>8760</v>
      </c>
    </row>
    <row r="76" spans="1:107">
      <c r="A76" t="s">
        <v>437</v>
      </c>
      <c r="B76" t="s">
        <v>437</v>
      </c>
      <c r="C76" t="s">
        <v>742</v>
      </c>
      <c r="D76" t="s">
        <v>893</v>
      </c>
      <c r="E76" t="s">
        <v>894</v>
      </c>
      <c r="F76">
        <v>102519</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7</v>
      </c>
      <c r="AP76">
        <v>17</v>
      </c>
      <c r="AQ76">
        <v>33</v>
      </c>
      <c r="AR76">
        <v>52</v>
      </c>
      <c r="AS76">
        <v>69</v>
      </c>
      <c r="AT76">
        <v>83</v>
      </c>
      <c r="AU76">
        <v>98</v>
      </c>
      <c r="AV76">
        <v>128</v>
      </c>
      <c r="AW76">
        <v>204</v>
      </c>
      <c r="AX76">
        <v>271</v>
      </c>
      <c r="AY76">
        <v>374</v>
      </c>
      <c r="AZ76">
        <v>478</v>
      </c>
      <c r="BA76">
        <v>657</v>
      </c>
      <c r="BB76">
        <v>837</v>
      </c>
      <c r="BC76">
        <v>1097</v>
      </c>
      <c r="BD76">
        <v>1338</v>
      </c>
      <c r="BE76">
        <v>1733</v>
      </c>
      <c r="BF76">
        <v>2131</v>
      </c>
      <c r="BG76">
        <v>2582</v>
      </c>
      <c r="BH76">
        <v>2990</v>
      </c>
      <c r="BI76">
        <v>3424</v>
      </c>
      <c r="BJ76">
        <v>3773</v>
      </c>
      <c r="BK76">
        <v>4282</v>
      </c>
      <c r="BL76">
        <v>4641</v>
      </c>
      <c r="BM76">
        <v>5036</v>
      </c>
      <c r="BN76">
        <v>5340</v>
      </c>
      <c r="BO76">
        <v>5716</v>
      </c>
      <c r="BP76">
        <v>5977</v>
      </c>
      <c r="BQ76">
        <v>6378</v>
      </c>
      <c r="BR76">
        <v>6754</v>
      </c>
      <c r="BS76">
        <v>7158</v>
      </c>
      <c r="BT76">
        <v>7452</v>
      </c>
      <c r="BU76">
        <v>7776</v>
      </c>
      <c r="BV76">
        <v>7974</v>
      </c>
      <c r="BW76">
        <v>8205</v>
      </c>
      <c r="BX76">
        <v>8359</v>
      </c>
      <c r="BY76">
        <v>8492</v>
      </c>
      <c r="BZ76">
        <v>8588</v>
      </c>
      <c r="CA76">
        <v>8664</v>
      </c>
      <c r="CB76">
        <v>8710</v>
      </c>
      <c r="CC76">
        <v>8735</v>
      </c>
      <c r="CD76">
        <v>8750</v>
      </c>
      <c r="CE76">
        <v>8760</v>
      </c>
      <c r="CF76">
        <v>8760</v>
      </c>
      <c r="CG76">
        <v>8760</v>
      </c>
      <c r="CH76">
        <v>8760</v>
      </c>
      <c r="CI76">
        <v>8760</v>
      </c>
      <c r="CJ76">
        <v>8760</v>
      </c>
      <c r="CK76">
        <v>8760</v>
      </c>
      <c r="CL76">
        <v>8760</v>
      </c>
      <c r="CM76">
        <v>8760</v>
      </c>
      <c r="CN76">
        <v>8760</v>
      </c>
      <c r="CO76">
        <v>8760</v>
      </c>
      <c r="CP76">
        <v>8760</v>
      </c>
      <c r="CQ76">
        <v>8760</v>
      </c>
      <c r="CR76">
        <v>8760</v>
      </c>
      <c r="CS76">
        <v>8760</v>
      </c>
      <c r="CT76">
        <v>8760</v>
      </c>
      <c r="CU76">
        <v>8760</v>
      </c>
      <c r="CV76">
        <v>8760</v>
      </c>
      <c r="CW76">
        <v>8760</v>
      </c>
      <c r="CX76">
        <v>8760</v>
      </c>
      <c r="CY76">
        <v>8760</v>
      </c>
      <c r="CZ76">
        <v>8760</v>
      </c>
      <c r="DA76">
        <v>8760</v>
      </c>
      <c r="DB76">
        <v>8760</v>
      </c>
      <c r="DC76">
        <v>8760</v>
      </c>
    </row>
    <row r="77" spans="1:107">
      <c r="A77" t="s">
        <v>431</v>
      </c>
      <c r="B77" t="s">
        <v>431</v>
      </c>
      <c r="C77" t="s">
        <v>742</v>
      </c>
      <c r="D77" t="s">
        <v>895</v>
      </c>
      <c r="E77" t="s">
        <v>896</v>
      </c>
      <c r="F77">
        <v>102248</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8</v>
      </c>
      <c r="AQ77">
        <v>12</v>
      </c>
      <c r="AR77">
        <v>17</v>
      </c>
      <c r="AS77">
        <v>26</v>
      </c>
      <c r="AT77">
        <v>35</v>
      </c>
      <c r="AU77">
        <v>61</v>
      </c>
      <c r="AV77">
        <v>99</v>
      </c>
      <c r="AW77">
        <v>165</v>
      </c>
      <c r="AX77">
        <v>227</v>
      </c>
      <c r="AY77">
        <v>335</v>
      </c>
      <c r="AZ77">
        <v>441</v>
      </c>
      <c r="BA77">
        <v>591</v>
      </c>
      <c r="BB77">
        <v>750</v>
      </c>
      <c r="BC77">
        <v>989</v>
      </c>
      <c r="BD77">
        <v>1237</v>
      </c>
      <c r="BE77">
        <v>1595</v>
      </c>
      <c r="BF77">
        <v>2068</v>
      </c>
      <c r="BG77">
        <v>2517</v>
      </c>
      <c r="BH77">
        <v>2860</v>
      </c>
      <c r="BI77">
        <v>3310</v>
      </c>
      <c r="BJ77">
        <v>3689</v>
      </c>
      <c r="BK77">
        <v>4113</v>
      </c>
      <c r="BL77">
        <v>4382</v>
      </c>
      <c r="BM77">
        <v>4803</v>
      </c>
      <c r="BN77">
        <v>5151</v>
      </c>
      <c r="BO77">
        <v>5539</v>
      </c>
      <c r="BP77">
        <v>5841</v>
      </c>
      <c r="BQ77">
        <v>6226</v>
      </c>
      <c r="BR77">
        <v>6530</v>
      </c>
      <c r="BS77">
        <v>6969</v>
      </c>
      <c r="BT77">
        <v>7307</v>
      </c>
      <c r="BU77">
        <v>7633</v>
      </c>
      <c r="BV77">
        <v>7885</v>
      </c>
      <c r="BW77">
        <v>8154</v>
      </c>
      <c r="BX77">
        <v>8317</v>
      </c>
      <c r="BY77">
        <v>8471</v>
      </c>
      <c r="BZ77">
        <v>8556</v>
      </c>
      <c r="CA77">
        <v>8638</v>
      </c>
      <c r="CB77">
        <v>8694</v>
      </c>
      <c r="CC77">
        <v>8730</v>
      </c>
      <c r="CD77">
        <v>8747</v>
      </c>
      <c r="CE77">
        <v>8760</v>
      </c>
      <c r="CF77">
        <v>8760</v>
      </c>
      <c r="CG77">
        <v>8760</v>
      </c>
      <c r="CH77">
        <v>8760</v>
      </c>
      <c r="CI77">
        <v>8760</v>
      </c>
      <c r="CJ77">
        <v>8760</v>
      </c>
      <c r="CK77">
        <v>8760</v>
      </c>
      <c r="CL77">
        <v>8760</v>
      </c>
      <c r="CM77">
        <v>8760</v>
      </c>
      <c r="CN77">
        <v>8760</v>
      </c>
      <c r="CO77">
        <v>8760</v>
      </c>
      <c r="CP77">
        <v>8760</v>
      </c>
      <c r="CQ77">
        <v>8760</v>
      </c>
      <c r="CR77">
        <v>8760</v>
      </c>
      <c r="CS77">
        <v>8760</v>
      </c>
      <c r="CT77">
        <v>8760</v>
      </c>
      <c r="CU77">
        <v>8760</v>
      </c>
      <c r="CV77">
        <v>8760</v>
      </c>
      <c r="CW77">
        <v>8760</v>
      </c>
      <c r="CX77">
        <v>8760</v>
      </c>
      <c r="CY77">
        <v>8760</v>
      </c>
      <c r="CZ77">
        <v>8760</v>
      </c>
      <c r="DA77">
        <v>8760</v>
      </c>
      <c r="DB77">
        <v>8760</v>
      </c>
      <c r="DC77">
        <v>8760</v>
      </c>
    </row>
    <row r="78" spans="1:107">
      <c r="A78" s="10" t="s">
        <v>708</v>
      </c>
      <c r="B78" s="10" t="s">
        <v>708</v>
      </c>
      <c r="C78" s="10" t="s">
        <v>742</v>
      </c>
      <c r="D78" s="10" t="s">
        <v>897</v>
      </c>
      <c r="E78" s="10" t="s">
        <v>898</v>
      </c>
      <c r="F78" s="10">
        <v>102535</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8</v>
      </c>
      <c r="AO78">
        <v>16</v>
      </c>
      <c r="AP78">
        <v>24</v>
      </c>
      <c r="AQ78">
        <v>57</v>
      </c>
      <c r="AR78">
        <v>68</v>
      </c>
      <c r="AS78">
        <v>91</v>
      </c>
      <c r="AT78">
        <v>120</v>
      </c>
      <c r="AU78">
        <v>181</v>
      </c>
      <c r="AV78">
        <v>235</v>
      </c>
      <c r="AW78">
        <v>329</v>
      </c>
      <c r="AX78">
        <v>442</v>
      </c>
      <c r="AY78">
        <v>557</v>
      </c>
      <c r="AZ78">
        <v>687</v>
      </c>
      <c r="BA78">
        <v>906</v>
      </c>
      <c r="BB78">
        <v>1090</v>
      </c>
      <c r="BC78">
        <v>1371</v>
      </c>
      <c r="BD78">
        <v>1602</v>
      </c>
      <c r="BE78">
        <v>2047</v>
      </c>
      <c r="BF78">
        <v>2357</v>
      </c>
      <c r="BG78">
        <v>2774</v>
      </c>
      <c r="BH78">
        <v>3186</v>
      </c>
      <c r="BI78">
        <v>3669</v>
      </c>
      <c r="BJ78">
        <v>4061</v>
      </c>
      <c r="BK78">
        <v>4387</v>
      </c>
      <c r="BL78">
        <v>4629</v>
      </c>
      <c r="BM78">
        <v>4932</v>
      </c>
      <c r="BN78">
        <v>5155</v>
      </c>
      <c r="BO78">
        <v>5516</v>
      </c>
      <c r="BP78">
        <v>5829</v>
      </c>
      <c r="BQ78">
        <v>6240</v>
      </c>
      <c r="BR78">
        <v>6577</v>
      </c>
      <c r="BS78">
        <v>6961</v>
      </c>
      <c r="BT78">
        <v>7244</v>
      </c>
      <c r="BU78">
        <v>7572</v>
      </c>
      <c r="BV78">
        <v>7821</v>
      </c>
      <c r="BW78">
        <v>8035</v>
      </c>
      <c r="BX78">
        <v>8195</v>
      </c>
      <c r="BY78">
        <v>8368</v>
      </c>
      <c r="BZ78">
        <v>8469</v>
      </c>
      <c r="CA78">
        <v>8562</v>
      </c>
      <c r="CB78">
        <v>8616</v>
      </c>
      <c r="CC78">
        <v>8674</v>
      </c>
      <c r="CD78">
        <v>8712</v>
      </c>
      <c r="CE78">
        <v>8741</v>
      </c>
      <c r="CF78">
        <v>8755</v>
      </c>
      <c r="CG78">
        <v>8759</v>
      </c>
      <c r="CH78">
        <v>8760</v>
      </c>
      <c r="CI78">
        <v>8760</v>
      </c>
      <c r="CJ78">
        <v>8760</v>
      </c>
      <c r="CK78">
        <v>8760</v>
      </c>
      <c r="CL78">
        <v>8760</v>
      </c>
      <c r="CM78">
        <v>8760</v>
      </c>
      <c r="CN78">
        <v>8760</v>
      </c>
      <c r="CO78">
        <v>8760</v>
      </c>
      <c r="CP78">
        <v>8760</v>
      </c>
      <c r="CQ78">
        <v>8760</v>
      </c>
      <c r="CR78">
        <v>8760</v>
      </c>
      <c r="CS78">
        <v>8760</v>
      </c>
      <c r="CT78">
        <v>8760</v>
      </c>
      <c r="CU78">
        <v>8760</v>
      </c>
      <c r="CV78">
        <v>8760</v>
      </c>
      <c r="CW78">
        <v>8760</v>
      </c>
      <c r="CX78">
        <v>8760</v>
      </c>
      <c r="CY78">
        <v>8760</v>
      </c>
      <c r="CZ78">
        <v>8760</v>
      </c>
      <c r="DA78">
        <v>8760</v>
      </c>
      <c r="DB78">
        <v>8760</v>
      </c>
      <c r="DC78">
        <v>8760</v>
      </c>
    </row>
    <row r="79" spans="1:107">
      <c r="A79" s="219" t="s">
        <v>432</v>
      </c>
      <c r="B79" s="219" t="s">
        <v>432</v>
      </c>
      <c r="C79" s="10" t="s">
        <v>742</v>
      </c>
      <c r="D79" s="10" t="s">
        <v>899</v>
      </c>
      <c r="E79" s="10" t="s">
        <v>900</v>
      </c>
      <c r="F79" s="10">
        <v>102625</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1</v>
      </c>
      <c r="AS79">
        <v>8</v>
      </c>
      <c r="AT79">
        <v>26</v>
      </c>
      <c r="AU79">
        <v>50</v>
      </c>
      <c r="AV79">
        <v>79</v>
      </c>
      <c r="AW79">
        <v>140</v>
      </c>
      <c r="AX79">
        <v>195</v>
      </c>
      <c r="AY79">
        <v>281</v>
      </c>
      <c r="AZ79">
        <v>352</v>
      </c>
      <c r="BA79">
        <v>463</v>
      </c>
      <c r="BB79">
        <v>608</v>
      </c>
      <c r="BC79">
        <v>890</v>
      </c>
      <c r="BD79">
        <v>1200</v>
      </c>
      <c r="BE79">
        <v>1835</v>
      </c>
      <c r="BF79">
        <v>2251</v>
      </c>
      <c r="BG79">
        <v>2812</v>
      </c>
      <c r="BH79">
        <v>3176</v>
      </c>
      <c r="BI79">
        <v>3613</v>
      </c>
      <c r="BJ79">
        <v>3981</v>
      </c>
      <c r="BK79">
        <v>4388</v>
      </c>
      <c r="BL79">
        <v>4682</v>
      </c>
      <c r="BM79">
        <v>4979</v>
      </c>
      <c r="BN79">
        <v>5202</v>
      </c>
      <c r="BO79">
        <v>5556</v>
      </c>
      <c r="BP79">
        <v>5878</v>
      </c>
      <c r="BQ79">
        <v>6210</v>
      </c>
      <c r="BR79">
        <v>6491</v>
      </c>
      <c r="BS79">
        <v>6864</v>
      </c>
      <c r="BT79">
        <v>7189</v>
      </c>
      <c r="BU79">
        <v>7583</v>
      </c>
      <c r="BV79">
        <v>7819</v>
      </c>
      <c r="BW79">
        <v>8080</v>
      </c>
      <c r="BX79">
        <v>8267</v>
      </c>
      <c r="BY79">
        <v>8435</v>
      </c>
      <c r="BZ79">
        <v>8528</v>
      </c>
      <c r="CA79">
        <v>8622</v>
      </c>
      <c r="CB79">
        <v>8673</v>
      </c>
      <c r="CC79">
        <v>8710</v>
      </c>
      <c r="CD79">
        <v>8726</v>
      </c>
      <c r="CE79">
        <v>8742</v>
      </c>
      <c r="CF79">
        <v>8753</v>
      </c>
      <c r="CG79">
        <v>8759</v>
      </c>
      <c r="CH79">
        <v>8760</v>
      </c>
      <c r="CI79">
        <v>8760</v>
      </c>
      <c r="CJ79">
        <v>8760</v>
      </c>
      <c r="CK79">
        <v>8760</v>
      </c>
      <c r="CL79">
        <v>8760</v>
      </c>
      <c r="CM79">
        <v>8760</v>
      </c>
      <c r="CN79">
        <v>8760</v>
      </c>
      <c r="CO79">
        <v>8760</v>
      </c>
      <c r="CP79">
        <v>8760</v>
      </c>
      <c r="CQ79">
        <v>8760</v>
      </c>
      <c r="CR79">
        <v>8760</v>
      </c>
      <c r="CS79">
        <v>8760</v>
      </c>
      <c r="CT79">
        <v>8760</v>
      </c>
      <c r="CU79">
        <v>8760</v>
      </c>
      <c r="CV79">
        <v>8760</v>
      </c>
      <c r="CW79">
        <v>8760</v>
      </c>
      <c r="CX79">
        <v>8760</v>
      </c>
      <c r="CY79">
        <v>8760</v>
      </c>
      <c r="CZ79">
        <v>8760</v>
      </c>
      <c r="DA79">
        <v>8760</v>
      </c>
      <c r="DB79">
        <v>8760</v>
      </c>
      <c r="DC79">
        <v>8760</v>
      </c>
    </row>
    <row r="80" spans="1:107">
      <c r="A80" s="10" t="s">
        <v>709</v>
      </c>
      <c r="B80" s="10" t="s">
        <v>709</v>
      </c>
      <c r="C80" s="10" t="s">
        <v>742</v>
      </c>
      <c r="D80" s="10" t="s">
        <v>901</v>
      </c>
      <c r="E80" s="10" t="s">
        <v>902</v>
      </c>
      <c r="F80" s="10">
        <v>102345</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1</v>
      </c>
      <c r="AP80">
        <v>9</v>
      </c>
      <c r="AQ80">
        <v>12</v>
      </c>
      <c r="AR80">
        <v>15</v>
      </c>
      <c r="AS80">
        <v>19</v>
      </c>
      <c r="AT80">
        <v>28</v>
      </c>
      <c r="AU80">
        <v>45</v>
      </c>
      <c r="AV80">
        <v>74</v>
      </c>
      <c r="AW80">
        <v>163</v>
      </c>
      <c r="AX80">
        <v>234</v>
      </c>
      <c r="AY80">
        <v>358</v>
      </c>
      <c r="AZ80">
        <v>490</v>
      </c>
      <c r="BA80">
        <v>689</v>
      </c>
      <c r="BB80">
        <v>888</v>
      </c>
      <c r="BC80">
        <v>1188</v>
      </c>
      <c r="BD80">
        <v>1421</v>
      </c>
      <c r="BE80">
        <v>1861</v>
      </c>
      <c r="BF80">
        <v>2303</v>
      </c>
      <c r="BG80">
        <v>2815</v>
      </c>
      <c r="BH80">
        <v>3182</v>
      </c>
      <c r="BI80">
        <v>3704</v>
      </c>
      <c r="BJ80">
        <v>4039</v>
      </c>
      <c r="BK80">
        <v>4451</v>
      </c>
      <c r="BL80">
        <v>4802</v>
      </c>
      <c r="BM80">
        <v>5268</v>
      </c>
      <c r="BN80">
        <v>5646</v>
      </c>
      <c r="BO80">
        <v>6026</v>
      </c>
      <c r="BP80">
        <v>6303</v>
      </c>
      <c r="BQ80">
        <v>6625</v>
      </c>
      <c r="BR80">
        <v>6944</v>
      </c>
      <c r="BS80">
        <v>7272</v>
      </c>
      <c r="BT80">
        <v>7536</v>
      </c>
      <c r="BU80">
        <v>7842</v>
      </c>
      <c r="BV80">
        <v>8028</v>
      </c>
      <c r="BW80">
        <v>8226</v>
      </c>
      <c r="BX80">
        <v>8365</v>
      </c>
      <c r="BY80">
        <v>8494</v>
      </c>
      <c r="BZ80">
        <v>8571</v>
      </c>
      <c r="CA80">
        <v>8651</v>
      </c>
      <c r="CB80">
        <v>8698</v>
      </c>
      <c r="CC80">
        <v>8733</v>
      </c>
      <c r="CD80">
        <v>8752</v>
      </c>
      <c r="CE80">
        <v>8755</v>
      </c>
      <c r="CF80">
        <v>8756</v>
      </c>
      <c r="CG80">
        <v>8758</v>
      </c>
      <c r="CH80">
        <v>8760</v>
      </c>
      <c r="CI80">
        <v>8760</v>
      </c>
      <c r="CJ80">
        <v>8760</v>
      </c>
      <c r="CK80">
        <v>8760</v>
      </c>
      <c r="CL80">
        <v>8760</v>
      </c>
      <c r="CM80">
        <v>8760</v>
      </c>
      <c r="CN80">
        <v>8760</v>
      </c>
      <c r="CO80">
        <v>8760</v>
      </c>
      <c r="CP80">
        <v>8760</v>
      </c>
      <c r="CQ80">
        <v>8760</v>
      </c>
      <c r="CR80">
        <v>8760</v>
      </c>
      <c r="CS80">
        <v>8760</v>
      </c>
      <c r="CT80">
        <v>8760</v>
      </c>
      <c r="CU80">
        <v>8760</v>
      </c>
      <c r="CV80">
        <v>8760</v>
      </c>
      <c r="CW80">
        <v>8760</v>
      </c>
      <c r="CX80">
        <v>8760</v>
      </c>
      <c r="CY80">
        <v>8760</v>
      </c>
      <c r="CZ80">
        <v>8760</v>
      </c>
      <c r="DA80">
        <v>8760</v>
      </c>
      <c r="DB80">
        <v>8760</v>
      </c>
      <c r="DC80">
        <v>8760</v>
      </c>
    </row>
    <row r="81" spans="1:107">
      <c r="A81" t="s">
        <v>439</v>
      </c>
      <c r="B81" t="s">
        <v>439</v>
      </c>
      <c r="C81" t="s">
        <v>742</v>
      </c>
      <c r="D81" t="s">
        <v>903</v>
      </c>
      <c r="E81" t="s">
        <v>904</v>
      </c>
      <c r="F81">
        <v>102506</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2</v>
      </c>
      <c r="AI81">
        <v>17</v>
      </c>
      <c r="AJ81">
        <v>51</v>
      </c>
      <c r="AK81">
        <v>85</v>
      </c>
      <c r="AL81">
        <v>118</v>
      </c>
      <c r="AM81">
        <v>139</v>
      </c>
      <c r="AN81">
        <v>161</v>
      </c>
      <c r="AO81">
        <v>189</v>
      </c>
      <c r="AP81">
        <v>216</v>
      </c>
      <c r="AQ81">
        <v>246</v>
      </c>
      <c r="AR81">
        <v>268</v>
      </c>
      <c r="AS81">
        <v>316</v>
      </c>
      <c r="AT81">
        <v>381</v>
      </c>
      <c r="AU81">
        <v>486</v>
      </c>
      <c r="AV81">
        <v>585</v>
      </c>
      <c r="AW81">
        <v>698</v>
      </c>
      <c r="AX81">
        <v>830</v>
      </c>
      <c r="AY81">
        <v>997</v>
      </c>
      <c r="AZ81">
        <v>1155</v>
      </c>
      <c r="BA81">
        <v>1410</v>
      </c>
      <c r="BB81">
        <v>1654</v>
      </c>
      <c r="BC81">
        <v>2002</v>
      </c>
      <c r="BD81">
        <v>2297</v>
      </c>
      <c r="BE81">
        <v>2757</v>
      </c>
      <c r="BF81">
        <v>3121</v>
      </c>
      <c r="BG81">
        <v>3566</v>
      </c>
      <c r="BH81">
        <v>3886</v>
      </c>
      <c r="BI81">
        <v>4280</v>
      </c>
      <c r="BJ81">
        <v>4577</v>
      </c>
      <c r="BK81">
        <v>4889</v>
      </c>
      <c r="BL81">
        <v>5143</v>
      </c>
      <c r="BM81">
        <v>5479</v>
      </c>
      <c r="BN81">
        <v>5758</v>
      </c>
      <c r="BO81">
        <v>6101</v>
      </c>
      <c r="BP81">
        <v>6419</v>
      </c>
      <c r="BQ81">
        <v>6819</v>
      </c>
      <c r="BR81">
        <v>7079</v>
      </c>
      <c r="BS81">
        <v>7397</v>
      </c>
      <c r="BT81">
        <v>7636</v>
      </c>
      <c r="BU81">
        <v>7863</v>
      </c>
      <c r="BV81">
        <v>8034</v>
      </c>
      <c r="BW81">
        <v>8187</v>
      </c>
      <c r="BX81">
        <v>8327</v>
      </c>
      <c r="BY81">
        <v>8438</v>
      </c>
      <c r="BZ81">
        <v>8514</v>
      </c>
      <c r="CA81">
        <v>8590</v>
      </c>
      <c r="CB81">
        <v>8621</v>
      </c>
      <c r="CC81">
        <v>8657</v>
      </c>
      <c r="CD81">
        <v>8689</v>
      </c>
      <c r="CE81">
        <v>8709</v>
      </c>
      <c r="CF81">
        <v>8718</v>
      </c>
      <c r="CG81">
        <v>8729</v>
      </c>
      <c r="CH81">
        <v>8738</v>
      </c>
      <c r="CI81">
        <v>8751</v>
      </c>
      <c r="CJ81">
        <v>8757</v>
      </c>
      <c r="CK81">
        <v>8760</v>
      </c>
      <c r="CL81">
        <v>8760</v>
      </c>
      <c r="CM81">
        <v>8760</v>
      </c>
      <c r="CN81">
        <v>8760</v>
      </c>
      <c r="CO81">
        <v>8760</v>
      </c>
      <c r="CP81">
        <v>8760</v>
      </c>
      <c r="CQ81">
        <v>8760</v>
      </c>
      <c r="CR81">
        <v>8760</v>
      </c>
      <c r="CS81">
        <v>8760</v>
      </c>
      <c r="CT81">
        <v>8760</v>
      </c>
      <c r="CU81">
        <v>8760</v>
      </c>
      <c r="CV81">
        <v>8760</v>
      </c>
      <c r="CW81">
        <v>8760</v>
      </c>
      <c r="CX81">
        <v>8760</v>
      </c>
      <c r="CY81">
        <v>8760</v>
      </c>
      <c r="CZ81">
        <v>8760</v>
      </c>
      <c r="DA81">
        <v>8760</v>
      </c>
      <c r="DB81">
        <v>8760</v>
      </c>
      <c r="DC81">
        <v>8760</v>
      </c>
    </row>
    <row r="82" spans="1:107">
      <c r="A82" t="s">
        <v>459</v>
      </c>
      <c r="B82" t="s">
        <v>459</v>
      </c>
      <c r="C82" t="s">
        <v>742</v>
      </c>
      <c r="D82" t="s">
        <v>905</v>
      </c>
      <c r="E82" t="s">
        <v>906</v>
      </c>
      <c r="F82">
        <v>102531</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4</v>
      </c>
      <c r="AM82">
        <v>19</v>
      </c>
      <c r="AN82">
        <v>33</v>
      </c>
      <c r="AO82">
        <v>46</v>
      </c>
      <c r="AP82">
        <v>61</v>
      </c>
      <c r="AQ82">
        <v>90</v>
      </c>
      <c r="AR82">
        <v>123</v>
      </c>
      <c r="AS82">
        <v>186</v>
      </c>
      <c r="AT82">
        <v>236</v>
      </c>
      <c r="AU82">
        <v>319</v>
      </c>
      <c r="AV82">
        <v>388</v>
      </c>
      <c r="AW82">
        <v>460</v>
      </c>
      <c r="AX82">
        <v>560</v>
      </c>
      <c r="AY82">
        <v>738</v>
      </c>
      <c r="AZ82">
        <v>912</v>
      </c>
      <c r="BA82">
        <v>1189</v>
      </c>
      <c r="BB82">
        <v>1428</v>
      </c>
      <c r="BC82">
        <v>1784</v>
      </c>
      <c r="BD82">
        <v>2135</v>
      </c>
      <c r="BE82">
        <v>2694</v>
      </c>
      <c r="BF82">
        <v>3046</v>
      </c>
      <c r="BG82">
        <v>3489</v>
      </c>
      <c r="BH82">
        <v>3859</v>
      </c>
      <c r="BI82">
        <v>4282</v>
      </c>
      <c r="BJ82">
        <v>4544</v>
      </c>
      <c r="BK82">
        <v>4894</v>
      </c>
      <c r="BL82">
        <v>5153</v>
      </c>
      <c r="BM82">
        <v>5446</v>
      </c>
      <c r="BN82">
        <v>5679</v>
      </c>
      <c r="BO82">
        <v>6022</v>
      </c>
      <c r="BP82">
        <v>6364</v>
      </c>
      <c r="BQ82">
        <v>6728</v>
      </c>
      <c r="BR82">
        <v>7009</v>
      </c>
      <c r="BS82">
        <v>7386</v>
      </c>
      <c r="BT82">
        <v>7649</v>
      </c>
      <c r="BU82">
        <v>7889</v>
      </c>
      <c r="BV82">
        <v>8057</v>
      </c>
      <c r="BW82">
        <v>8231</v>
      </c>
      <c r="BX82">
        <v>8313</v>
      </c>
      <c r="BY82">
        <v>8420</v>
      </c>
      <c r="BZ82">
        <v>8488</v>
      </c>
      <c r="CA82">
        <v>8556</v>
      </c>
      <c r="CB82">
        <v>8597</v>
      </c>
      <c r="CC82">
        <v>8656</v>
      </c>
      <c r="CD82">
        <v>8689</v>
      </c>
      <c r="CE82">
        <v>8722</v>
      </c>
      <c r="CF82">
        <v>8734</v>
      </c>
      <c r="CG82">
        <v>8745</v>
      </c>
      <c r="CH82">
        <v>8751</v>
      </c>
      <c r="CI82">
        <v>8757</v>
      </c>
      <c r="CJ82">
        <v>8759</v>
      </c>
      <c r="CK82">
        <v>8760</v>
      </c>
      <c r="CL82">
        <v>8760</v>
      </c>
      <c r="CM82">
        <v>8760</v>
      </c>
      <c r="CN82">
        <v>8760</v>
      </c>
      <c r="CO82">
        <v>8760</v>
      </c>
      <c r="CP82">
        <v>8760</v>
      </c>
      <c r="CQ82">
        <v>8760</v>
      </c>
      <c r="CR82">
        <v>8760</v>
      </c>
      <c r="CS82">
        <v>8760</v>
      </c>
      <c r="CT82">
        <v>8760</v>
      </c>
      <c r="CU82">
        <v>8760</v>
      </c>
      <c r="CV82">
        <v>8760</v>
      </c>
      <c r="CW82">
        <v>8760</v>
      </c>
      <c r="CX82">
        <v>8760</v>
      </c>
      <c r="CY82">
        <v>8760</v>
      </c>
      <c r="CZ82">
        <v>8760</v>
      </c>
      <c r="DA82">
        <v>8760</v>
      </c>
      <c r="DB82">
        <v>8760</v>
      </c>
      <c r="DC82">
        <v>8760</v>
      </c>
    </row>
    <row r="83" spans="1:107">
      <c r="A83" t="s">
        <v>440</v>
      </c>
      <c r="B83" t="s">
        <v>440</v>
      </c>
      <c r="C83" t="s">
        <v>742</v>
      </c>
      <c r="D83" t="s">
        <v>907</v>
      </c>
      <c r="E83" t="s">
        <v>908</v>
      </c>
      <c r="F83">
        <v>102530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1</v>
      </c>
      <c r="AK83">
        <v>7</v>
      </c>
      <c r="AL83">
        <v>10</v>
      </c>
      <c r="AM83">
        <v>13</v>
      </c>
      <c r="AN83">
        <v>13</v>
      </c>
      <c r="AO83">
        <v>15</v>
      </c>
      <c r="AP83">
        <v>16</v>
      </c>
      <c r="AQ83">
        <v>38</v>
      </c>
      <c r="AR83">
        <v>50</v>
      </c>
      <c r="AS83">
        <v>74</v>
      </c>
      <c r="AT83">
        <v>108</v>
      </c>
      <c r="AU83">
        <v>146</v>
      </c>
      <c r="AV83">
        <v>203</v>
      </c>
      <c r="AW83">
        <v>268</v>
      </c>
      <c r="AX83">
        <v>351</v>
      </c>
      <c r="AY83">
        <v>483</v>
      </c>
      <c r="AZ83">
        <v>584</v>
      </c>
      <c r="BA83">
        <v>748</v>
      </c>
      <c r="BB83">
        <v>913</v>
      </c>
      <c r="BC83">
        <v>1193</v>
      </c>
      <c r="BD83">
        <v>1458</v>
      </c>
      <c r="BE83">
        <v>1934</v>
      </c>
      <c r="BF83">
        <v>2372</v>
      </c>
      <c r="BG83">
        <v>2902</v>
      </c>
      <c r="BH83">
        <v>3291</v>
      </c>
      <c r="BI83">
        <v>3749</v>
      </c>
      <c r="BJ83">
        <v>4038</v>
      </c>
      <c r="BK83">
        <v>4398</v>
      </c>
      <c r="BL83">
        <v>4698</v>
      </c>
      <c r="BM83">
        <v>5111</v>
      </c>
      <c r="BN83">
        <v>5449</v>
      </c>
      <c r="BO83">
        <v>5792</v>
      </c>
      <c r="BP83">
        <v>6121</v>
      </c>
      <c r="BQ83">
        <v>6537</v>
      </c>
      <c r="BR83">
        <v>6834</v>
      </c>
      <c r="BS83">
        <v>7163</v>
      </c>
      <c r="BT83">
        <v>7408</v>
      </c>
      <c r="BU83">
        <v>7706</v>
      </c>
      <c r="BV83">
        <v>7901</v>
      </c>
      <c r="BW83">
        <v>8144</v>
      </c>
      <c r="BX83">
        <v>8288</v>
      </c>
      <c r="BY83">
        <v>8424</v>
      </c>
      <c r="BZ83">
        <v>8502</v>
      </c>
      <c r="CA83">
        <v>8584</v>
      </c>
      <c r="CB83">
        <v>8641</v>
      </c>
      <c r="CC83">
        <v>8688</v>
      </c>
      <c r="CD83">
        <v>8716</v>
      </c>
      <c r="CE83">
        <v>8733</v>
      </c>
      <c r="CF83">
        <v>8743</v>
      </c>
      <c r="CG83">
        <v>8756</v>
      </c>
      <c r="CH83">
        <v>8760</v>
      </c>
      <c r="CI83">
        <v>8760</v>
      </c>
      <c r="CJ83">
        <v>8760</v>
      </c>
      <c r="CK83">
        <v>8760</v>
      </c>
      <c r="CL83">
        <v>8760</v>
      </c>
      <c r="CM83">
        <v>8760</v>
      </c>
      <c r="CN83">
        <v>8760</v>
      </c>
      <c r="CO83">
        <v>8760</v>
      </c>
      <c r="CP83">
        <v>8760</v>
      </c>
      <c r="CQ83">
        <v>8760</v>
      </c>
      <c r="CR83">
        <v>8760</v>
      </c>
      <c r="CS83">
        <v>8760</v>
      </c>
      <c r="CT83">
        <v>8760</v>
      </c>
      <c r="CU83">
        <v>8760</v>
      </c>
      <c r="CV83">
        <v>8760</v>
      </c>
      <c r="CW83">
        <v>8760</v>
      </c>
      <c r="CX83">
        <v>8760</v>
      </c>
      <c r="CY83">
        <v>8760</v>
      </c>
      <c r="CZ83">
        <v>8760</v>
      </c>
      <c r="DA83">
        <v>8760</v>
      </c>
      <c r="DB83">
        <v>8760</v>
      </c>
      <c r="DC83">
        <v>8760</v>
      </c>
    </row>
    <row r="84" spans="1:107">
      <c r="A84" t="s">
        <v>441</v>
      </c>
      <c r="B84" t="s">
        <v>441</v>
      </c>
      <c r="C84" t="s">
        <v>742</v>
      </c>
      <c r="D84" t="s">
        <v>909</v>
      </c>
      <c r="E84" t="s">
        <v>910</v>
      </c>
      <c r="F84">
        <v>102634</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1</v>
      </c>
      <c r="AM84">
        <v>4</v>
      </c>
      <c r="AN84">
        <v>14</v>
      </c>
      <c r="AO84">
        <v>32</v>
      </c>
      <c r="AP84">
        <v>48</v>
      </c>
      <c r="AQ84">
        <v>80</v>
      </c>
      <c r="AR84">
        <v>96</v>
      </c>
      <c r="AS84">
        <v>116</v>
      </c>
      <c r="AT84">
        <v>148</v>
      </c>
      <c r="AU84">
        <v>204</v>
      </c>
      <c r="AV84">
        <v>258</v>
      </c>
      <c r="AW84">
        <v>390</v>
      </c>
      <c r="AX84">
        <v>499</v>
      </c>
      <c r="AY84">
        <v>643</v>
      </c>
      <c r="AZ84">
        <v>800</v>
      </c>
      <c r="BA84">
        <v>1008</v>
      </c>
      <c r="BB84">
        <v>1216</v>
      </c>
      <c r="BC84">
        <v>1520</v>
      </c>
      <c r="BD84">
        <v>1842</v>
      </c>
      <c r="BE84">
        <v>2350</v>
      </c>
      <c r="BF84">
        <v>2635</v>
      </c>
      <c r="BG84">
        <v>3027</v>
      </c>
      <c r="BH84">
        <v>3417</v>
      </c>
      <c r="BI84">
        <v>3848</v>
      </c>
      <c r="BJ84">
        <v>4168</v>
      </c>
      <c r="BK84">
        <v>4491</v>
      </c>
      <c r="BL84">
        <v>4744</v>
      </c>
      <c r="BM84">
        <v>5083</v>
      </c>
      <c r="BN84">
        <v>5368</v>
      </c>
      <c r="BO84">
        <v>5686</v>
      </c>
      <c r="BP84">
        <v>6015</v>
      </c>
      <c r="BQ84">
        <v>6416</v>
      </c>
      <c r="BR84">
        <v>6714</v>
      </c>
      <c r="BS84">
        <v>7033</v>
      </c>
      <c r="BT84">
        <v>7277</v>
      </c>
      <c r="BU84">
        <v>7563</v>
      </c>
      <c r="BV84">
        <v>7804</v>
      </c>
      <c r="BW84">
        <v>8053</v>
      </c>
      <c r="BX84">
        <v>8193</v>
      </c>
      <c r="BY84">
        <v>8351</v>
      </c>
      <c r="BZ84">
        <v>8446</v>
      </c>
      <c r="CA84">
        <v>8545</v>
      </c>
      <c r="CB84">
        <v>8596</v>
      </c>
      <c r="CC84">
        <v>8639</v>
      </c>
      <c r="CD84">
        <v>8671</v>
      </c>
      <c r="CE84">
        <v>8706</v>
      </c>
      <c r="CF84">
        <v>8722</v>
      </c>
      <c r="CG84">
        <v>8737</v>
      </c>
      <c r="CH84">
        <v>8747</v>
      </c>
      <c r="CI84">
        <v>8752</v>
      </c>
      <c r="CJ84">
        <v>8755</v>
      </c>
      <c r="CK84">
        <v>8756</v>
      </c>
      <c r="CL84">
        <v>8757</v>
      </c>
      <c r="CM84">
        <v>8760</v>
      </c>
      <c r="CN84">
        <v>8760</v>
      </c>
      <c r="CO84">
        <v>8760</v>
      </c>
      <c r="CP84">
        <v>8760</v>
      </c>
      <c r="CQ84">
        <v>8760</v>
      </c>
      <c r="CR84">
        <v>8760</v>
      </c>
      <c r="CS84">
        <v>8760</v>
      </c>
      <c r="CT84">
        <v>8760</v>
      </c>
      <c r="CU84">
        <v>8760</v>
      </c>
      <c r="CV84">
        <v>8760</v>
      </c>
      <c r="CW84">
        <v>8760</v>
      </c>
      <c r="CX84">
        <v>8760</v>
      </c>
      <c r="CY84">
        <v>8760</v>
      </c>
      <c r="CZ84">
        <v>8760</v>
      </c>
      <c r="DA84">
        <v>8760</v>
      </c>
      <c r="DB84">
        <v>8760</v>
      </c>
      <c r="DC84">
        <v>8760</v>
      </c>
    </row>
    <row r="85" spans="1:107">
      <c r="A85" t="s">
        <v>442</v>
      </c>
      <c r="B85" t="s">
        <v>442</v>
      </c>
      <c r="C85" t="s">
        <v>742</v>
      </c>
      <c r="D85" t="s">
        <v>911</v>
      </c>
      <c r="E85" t="s">
        <v>912</v>
      </c>
      <c r="F85">
        <v>102302</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5</v>
      </c>
      <c r="AT85">
        <v>9</v>
      </c>
      <c r="AU85">
        <v>17</v>
      </c>
      <c r="AV85">
        <v>28</v>
      </c>
      <c r="AW85">
        <v>47</v>
      </c>
      <c r="AX85">
        <v>64</v>
      </c>
      <c r="AY85">
        <v>104</v>
      </c>
      <c r="AZ85">
        <v>155</v>
      </c>
      <c r="BA85">
        <v>259</v>
      </c>
      <c r="BB85">
        <v>416</v>
      </c>
      <c r="BC85">
        <v>608</v>
      </c>
      <c r="BD85">
        <v>763</v>
      </c>
      <c r="BE85">
        <v>1065</v>
      </c>
      <c r="BF85">
        <v>1419</v>
      </c>
      <c r="BG85">
        <v>1797</v>
      </c>
      <c r="BH85">
        <v>2248</v>
      </c>
      <c r="BI85">
        <v>2875</v>
      </c>
      <c r="BJ85">
        <v>3309</v>
      </c>
      <c r="BK85">
        <v>3833</v>
      </c>
      <c r="BL85">
        <v>4195</v>
      </c>
      <c r="BM85">
        <v>4525</v>
      </c>
      <c r="BN85">
        <v>4797</v>
      </c>
      <c r="BO85">
        <v>5177</v>
      </c>
      <c r="BP85">
        <v>5593</v>
      </c>
      <c r="BQ85">
        <v>6004</v>
      </c>
      <c r="BR85">
        <v>6396</v>
      </c>
      <c r="BS85">
        <v>6845</v>
      </c>
      <c r="BT85">
        <v>7237</v>
      </c>
      <c r="BU85">
        <v>7613</v>
      </c>
      <c r="BV85">
        <v>7851</v>
      </c>
      <c r="BW85">
        <v>8126</v>
      </c>
      <c r="BX85">
        <v>8312</v>
      </c>
      <c r="BY85">
        <v>8470</v>
      </c>
      <c r="BZ85">
        <v>8546</v>
      </c>
      <c r="CA85">
        <v>8611</v>
      </c>
      <c r="CB85">
        <v>8642</v>
      </c>
      <c r="CC85">
        <v>8692</v>
      </c>
      <c r="CD85">
        <v>8711</v>
      </c>
      <c r="CE85">
        <v>8726</v>
      </c>
      <c r="CF85">
        <v>8737</v>
      </c>
      <c r="CG85">
        <v>8752</v>
      </c>
      <c r="CH85">
        <v>8755</v>
      </c>
      <c r="CI85">
        <v>8760</v>
      </c>
      <c r="CJ85">
        <v>8760</v>
      </c>
      <c r="CK85">
        <v>8760</v>
      </c>
      <c r="CL85">
        <v>8760</v>
      </c>
      <c r="CM85">
        <v>8760</v>
      </c>
      <c r="CN85">
        <v>8760</v>
      </c>
      <c r="CO85">
        <v>8760</v>
      </c>
      <c r="CP85">
        <v>8760</v>
      </c>
      <c r="CQ85">
        <v>8760</v>
      </c>
      <c r="CR85">
        <v>8760</v>
      </c>
      <c r="CS85">
        <v>8760</v>
      </c>
      <c r="CT85">
        <v>8760</v>
      </c>
      <c r="CU85">
        <v>8760</v>
      </c>
      <c r="CV85">
        <v>8760</v>
      </c>
      <c r="CW85">
        <v>8760</v>
      </c>
      <c r="CX85">
        <v>8760</v>
      </c>
      <c r="CY85">
        <v>8760</v>
      </c>
      <c r="CZ85">
        <v>8760</v>
      </c>
      <c r="DA85">
        <v>8760</v>
      </c>
      <c r="DB85">
        <v>8760</v>
      </c>
      <c r="DC85">
        <v>8760</v>
      </c>
    </row>
    <row r="86" spans="1:107">
      <c r="A86" t="s">
        <v>443</v>
      </c>
      <c r="B86" t="s">
        <v>443</v>
      </c>
      <c r="C86" t="s">
        <v>742</v>
      </c>
      <c r="D86" t="s">
        <v>913</v>
      </c>
      <c r="E86" t="s">
        <v>914</v>
      </c>
      <c r="F86">
        <v>102811</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4</v>
      </c>
      <c r="AF86">
        <v>5</v>
      </c>
      <c r="AG86">
        <v>16</v>
      </c>
      <c r="AH86">
        <v>39</v>
      </c>
      <c r="AI86">
        <v>62</v>
      </c>
      <c r="AJ86">
        <v>86</v>
      </c>
      <c r="AK86">
        <v>118</v>
      </c>
      <c r="AL86">
        <v>150</v>
      </c>
      <c r="AM86">
        <v>194</v>
      </c>
      <c r="AN86">
        <v>221</v>
      </c>
      <c r="AO86">
        <v>266</v>
      </c>
      <c r="AP86">
        <v>297</v>
      </c>
      <c r="AQ86">
        <v>362</v>
      </c>
      <c r="AR86">
        <v>428</v>
      </c>
      <c r="AS86">
        <v>556</v>
      </c>
      <c r="AT86">
        <v>650</v>
      </c>
      <c r="AU86">
        <v>778</v>
      </c>
      <c r="AV86">
        <v>887</v>
      </c>
      <c r="AW86">
        <v>1024</v>
      </c>
      <c r="AX86">
        <v>1191</v>
      </c>
      <c r="AY86">
        <v>1461</v>
      </c>
      <c r="AZ86">
        <v>1684</v>
      </c>
      <c r="BA86">
        <v>1989</v>
      </c>
      <c r="BB86">
        <v>2248</v>
      </c>
      <c r="BC86">
        <v>2627</v>
      </c>
      <c r="BD86">
        <v>3010</v>
      </c>
      <c r="BE86">
        <v>3434</v>
      </c>
      <c r="BF86">
        <v>3724</v>
      </c>
      <c r="BG86">
        <v>4019</v>
      </c>
      <c r="BH86">
        <v>4304</v>
      </c>
      <c r="BI86">
        <v>4623</v>
      </c>
      <c r="BJ86">
        <v>4941</v>
      </c>
      <c r="BK86">
        <v>5291</v>
      </c>
      <c r="BL86">
        <v>5554</v>
      </c>
      <c r="BM86">
        <v>5898</v>
      </c>
      <c r="BN86">
        <v>6171</v>
      </c>
      <c r="BO86">
        <v>6482</v>
      </c>
      <c r="BP86">
        <v>6737</v>
      </c>
      <c r="BQ86">
        <v>7013</v>
      </c>
      <c r="BR86">
        <v>7271</v>
      </c>
      <c r="BS86">
        <v>7563</v>
      </c>
      <c r="BT86">
        <v>7822</v>
      </c>
      <c r="BU86">
        <v>8074</v>
      </c>
      <c r="BV86">
        <v>8240</v>
      </c>
      <c r="BW86">
        <v>8405</v>
      </c>
      <c r="BX86">
        <v>8483</v>
      </c>
      <c r="BY86">
        <v>8586</v>
      </c>
      <c r="BZ86">
        <v>8643</v>
      </c>
      <c r="CA86">
        <v>8700</v>
      </c>
      <c r="CB86">
        <v>8717</v>
      </c>
      <c r="CC86">
        <v>8742</v>
      </c>
      <c r="CD86">
        <v>8752</v>
      </c>
      <c r="CE86">
        <v>8758</v>
      </c>
      <c r="CF86">
        <v>8760</v>
      </c>
      <c r="CG86">
        <v>8760</v>
      </c>
      <c r="CH86">
        <v>8760</v>
      </c>
      <c r="CI86">
        <v>8760</v>
      </c>
      <c r="CJ86">
        <v>8760</v>
      </c>
      <c r="CK86">
        <v>8760</v>
      </c>
      <c r="CL86">
        <v>8760</v>
      </c>
      <c r="CM86">
        <v>8760</v>
      </c>
      <c r="CN86">
        <v>8760</v>
      </c>
      <c r="CO86">
        <v>8760</v>
      </c>
      <c r="CP86">
        <v>8760</v>
      </c>
      <c r="CQ86">
        <v>8760</v>
      </c>
      <c r="CR86">
        <v>8760</v>
      </c>
      <c r="CS86">
        <v>8760</v>
      </c>
      <c r="CT86">
        <v>8760</v>
      </c>
      <c r="CU86">
        <v>8760</v>
      </c>
      <c r="CV86">
        <v>8760</v>
      </c>
      <c r="CW86">
        <v>8760</v>
      </c>
      <c r="CX86">
        <v>8760</v>
      </c>
      <c r="CY86">
        <v>8760</v>
      </c>
      <c r="CZ86">
        <v>8760</v>
      </c>
      <c r="DA86">
        <v>8760</v>
      </c>
      <c r="DB86">
        <v>8760</v>
      </c>
      <c r="DC86">
        <v>8760</v>
      </c>
    </row>
    <row r="87" spans="1:107">
      <c r="A87" t="s">
        <v>444</v>
      </c>
      <c r="B87" t="s">
        <v>444</v>
      </c>
      <c r="C87" t="s">
        <v>742</v>
      </c>
      <c r="D87" t="s">
        <v>915</v>
      </c>
      <c r="E87" t="s">
        <v>916</v>
      </c>
      <c r="F87">
        <v>102010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3</v>
      </c>
      <c r="AE87">
        <v>24</v>
      </c>
      <c r="AF87">
        <v>43</v>
      </c>
      <c r="AG87">
        <v>63</v>
      </c>
      <c r="AH87">
        <v>77</v>
      </c>
      <c r="AI87">
        <v>102</v>
      </c>
      <c r="AJ87">
        <v>124</v>
      </c>
      <c r="AK87">
        <v>189</v>
      </c>
      <c r="AL87">
        <v>239</v>
      </c>
      <c r="AM87">
        <v>292</v>
      </c>
      <c r="AN87">
        <v>344</v>
      </c>
      <c r="AO87">
        <v>408</v>
      </c>
      <c r="AP87">
        <v>461</v>
      </c>
      <c r="AQ87">
        <v>551</v>
      </c>
      <c r="AR87">
        <v>643</v>
      </c>
      <c r="AS87">
        <v>792</v>
      </c>
      <c r="AT87">
        <v>919</v>
      </c>
      <c r="AU87">
        <v>1072</v>
      </c>
      <c r="AV87">
        <v>1230</v>
      </c>
      <c r="AW87">
        <v>1438</v>
      </c>
      <c r="AX87">
        <v>1597</v>
      </c>
      <c r="AY87">
        <v>1808</v>
      </c>
      <c r="AZ87">
        <v>2021</v>
      </c>
      <c r="BA87">
        <v>2323</v>
      </c>
      <c r="BB87">
        <v>2586</v>
      </c>
      <c r="BC87">
        <v>2928</v>
      </c>
      <c r="BD87">
        <v>3254</v>
      </c>
      <c r="BE87">
        <v>3713</v>
      </c>
      <c r="BF87">
        <v>4106</v>
      </c>
      <c r="BG87">
        <v>4560</v>
      </c>
      <c r="BH87">
        <v>4793</v>
      </c>
      <c r="BI87">
        <v>5029</v>
      </c>
      <c r="BJ87">
        <v>5184</v>
      </c>
      <c r="BK87">
        <v>5387</v>
      </c>
      <c r="BL87">
        <v>5604</v>
      </c>
      <c r="BM87">
        <v>5873</v>
      </c>
      <c r="BN87">
        <v>6168</v>
      </c>
      <c r="BO87">
        <v>6542</v>
      </c>
      <c r="BP87">
        <v>6814</v>
      </c>
      <c r="BQ87">
        <v>7068</v>
      </c>
      <c r="BR87">
        <v>7306</v>
      </c>
      <c r="BS87">
        <v>7607</v>
      </c>
      <c r="BT87">
        <v>7844</v>
      </c>
      <c r="BU87">
        <v>8125</v>
      </c>
      <c r="BV87">
        <v>8304</v>
      </c>
      <c r="BW87">
        <v>8459</v>
      </c>
      <c r="BX87">
        <v>8540</v>
      </c>
      <c r="BY87">
        <v>8602</v>
      </c>
      <c r="BZ87">
        <v>8648</v>
      </c>
      <c r="CA87">
        <v>8672</v>
      </c>
      <c r="CB87">
        <v>8688</v>
      </c>
      <c r="CC87">
        <v>8722</v>
      </c>
      <c r="CD87">
        <v>8739</v>
      </c>
      <c r="CE87">
        <v>8751</v>
      </c>
      <c r="CF87">
        <v>8753</v>
      </c>
      <c r="CG87">
        <v>8756</v>
      </c>
      <c r="CH87">
        <v>8760</v>
      </c>
      <c r="CI87">
        <v>8760</v>
      </c>
      <c r="CJ87">
        <v>8760</v>
      </c>
      <c r="CK87">
        <v>8760</v>
      </c>
      <c r="CL87">
        <v>8760</v>
      </c>
      <c r="CM87">
        <v>8760</v>
      </c>
      <c r="CN87">
        <v>8760</v>
      </c>
      <c r="CO87">
        <v>8760</v>
      </c>
      <c r="CP87">
        <v>8760</v>
      </c>
      <c r="CQ87">
        <v>8760</v>
      </c>
      <c r="CR87">
        <v>8760</v>
      </c>
      <c r="CS87">
        <v>8760</v>
      </c>
      <c r="CT87">
        <v>8760</v>
      </c>
      <c r="CU87">
        <v>8760</v>
      </c>
      <c r="CV87">
        <v>8760</v>
      </c>
      <c r="CW87">
        <v>8760</v>
      </c>
      <c r="CX87">
        <v>8760</v>
      </c>
      <c r="CY87">
        <v>8760</v>
      </c>
      <c r="CZ87">
        <v>8760</v>
      </c>
      <c r="DA87">
        <v>8760</v>
      </c>
      <c r="DB87">
        <v>8760</v>
      </c>
      <c r="DC87">
        <v>8760</v>
      </c>
    </row>
    <row r="88" spans="1:107">
      <c r="A88" t="s">
        <v>460</v>
      </c>
      <c r="B88" t="s">
        <v>460</v>
      </c>
      <c r="C88" t="s">
        <v>742</v>
      </c>
      <c r="D88" t="s">
        <v>917</v>
      </c>
      <c r="E88" t="s">
        <v>918</v>
      </c>
      <c r="F88">
        <v>102806</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2</v>
      </c>
      <c r="AJ88">
        <v>6</v>
      </c>
      <c r="AK88">
        <v>12</v>
      </c>
      <c r="AL88">
        <v>22</v>
      </c>
      <c r="AM88">
        <v>28</v>
      </c>
      <c r="AN88">
        <v>42</v>
      </c>
      <c r="AO88">
        <v>58</v>
      </c>
      <c r="AP88">
        <v>74</v>
      </c>
      <c r="AQ88">
        <v>101</v>
      </c>
      <c r="AR88">
        <v>144</v>
      </c>
      <c r="AS88">
        <v>204</v>
      </c>
      <c r="AT88">
        <v>283</v>
      </c>
      <c r="AU88">
        <v>369</v>
      </c>
      <c r="AV88">
        <v>434</v>
      </c>
      <c r="AW88">
        <v>555</v>
      </c>
      <c r="AX88">
        <v>673</v>
      </c>
      <c r="AY88">
        <v>856</v>
      </c>
      <c r="AZ88">
        <v>1041</v>
      </c>
      <c r="BA88">
        <v>1270</v>
      </c>
      <c r="BB88">
        <v>1549</v>
      </c>
      <c r="BC88">
        <v>1917</v>
      </c>
      <c r="BD88">
        <v>2281</v>
      </c>
      <c r="BE88">
        <v>2845</v>
      </c>
      <c r="BF88">
        <v>3271</v>
      </c>
      <c r="BG88">
        <v>3760</v>
      </c>
      <c r="BH88">
        <v>4104</v>
      </c>
      <c r="BI88">
        <v>4465</v>
      </c>
      <c r="BJ88">
        <v>4770</v>
      </c>
      <c r="BK88">
        <v>5118</v>
      </c>
      <c r="BL88">
        <v>5365</v>
      </c>
      <c r="BM88">
        <v>5644</v>
      </c>
      <c r="BN88">
        <v>5930</v>
      </c>
      <c r="BO88">
        <v>6379</v>
      </c>
      <c r="BP88">
        <v>6692</v>
      </c>
      <c r="BQ88">
        <v>7034</v>
      </c>
      <c r="BR88">
        <v>7293</v>
      </c>
      <c r="BS88">
        <v>7596</v>
      </c>
      <c r="BT88">
        <v>7807</v>
      </c>
      <c r="BU88">
        <v>8067</v>
      </c>
      <c r="BV88">
        <v>8264</v>
      </c>
      <c r="BW88">
        <v>8462</v>
      </c>
      <c r="BX88">
        <v>8571</v>
      </c>
      <c r="BY88">
        <v>8668</v>
      </c>
      <c r="BZ88">
        <v>8719</v>
      </c>
      <c r="CA88">
        <v>8743</v>
      </c>
      <c r="CB88">
        <v>8759</v>
      </c>
      <c r="CC88">
        <v>8760</v>
      </c>
      <c r="CD88">
        <v>8760</v>
      </c>
      <c r="CE88">
        <v>8760</v>
      </c>
      <c r="CF88">
        <v>8760</v>
      </c>
      <c r="CG88">
        <v>8760</v>
      </c>
      <c r="CH88">
        <v>8760</v>
      </c>
      <c r="CI88">
        <v>8760</v>
      </c>
      <c r="CJ88">
        <v>8760</v>
      </c>
      <c r="CK88">
        <v>8760</v>
      </c>
      <c r="CL88">
        <v>8760</v>
      </c>
      <c r="CM88">
        <v>8760</v>
      </c>
      <c r="CN88">
        <v>8760</v>
      </c>
      <c r="CO88">
        <v>8760</v>
      </c>
      <c r="CP88">
        <v>8760</v>
      </c>
      <c r="CQ88">
        <v>8760</v>
      </c>
      <c r="CR88">
        <v>8760</v>
      </c>
      <c r="CS88">
        <v>8760</v>
      </c>
      <c r="CT88">
        <v>8760</v>
      </c>
      <c r="CU88">
        <v>8760</v>
      </c>
      <c r="CV88">
        <v>8760</v>
      </c>
      <c r="CW88">
        <v>8760</v>
      </c>
      <c r="CX88">
        <v>8760</v>
      </c>
      <c r="CY88">
        <v>8760</v>
      </c>
      <c r="CZ88">
        <v>8760</v>
      </c>
      <c r="DA88">
        <v>8760</v>
      </c>
      <c r="DB88">
        <v>8760</v>
      </c>
      <c r="DC88">
        <v>8760</v>
      </c>
    </row>
    <row r="89" spans="1:107">
      <c r="A89" t="s">
        <v>461</v>
      </c>
      <c r="B89" t="s">
        <v>461</v>
      </c>
      <c r="C89" t="s">
        <v>742</v>
      </c>
      <c r="D89" t="s">
        <v>919</v>
      </c>
      <c r="E89" t="s">
        <v>920</v>
      </c>
      <c r="F89">
        <v>102112</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4</v>
      </c>
      <c r="AT89">
        <v>18</v>
      </c>
      <c r="AU89">
        <v>30</v>
      </c>
      <c r="AV89">
        <v>50</v>
      </c>
      <c r="AW89">
        <v>80</v>
      </c>
      <c r="AX89">
        <v>113</v>
      </c>
      <c r="AY89">
        <v>188</v>
      </c>
      <c r="AZ89">
        <v>270</v>
      </c>
      <c r="BA89">
        <v>409</v>
      </c>
      <c r="BB89">
        <v>581</v>
      </c>
      <c r="BC89">
        <v>834</v>
      </c>
      <c r="BD89">
        <v>1093</v>
      </c>
      <c r="BE89">
        <v>1474</v>
      </c>
      <c r="BF89">
        <v>1839</v>
      </c>
      <c r="BG89">
        <v>2360</v>
      </c>
      <c r="BH89">
        <v>2811</v>
      </c>
      <c r="BI89">
        <v>3302</v>
      </c>
      <c r="BJ89">
        <v>3668</v>
      </c>
      <c r="BK89">
        <v>4070</v>
      </c>
      <c r="BL89">
        <v>4388</v>
      </c>
      <c r="BM89">
        <v>4742</v>
      </c>
      <c r="BN89">
        <v>5060</v>
      </c>
      <c r="BO89">
        <v>5412</v>
      </c>
      <c r="BP89">
        <v>5750</v>
      </c>
      <c r="BQ89">
        <v>6175</v>
      </c>
      <c r="BR89">
        <v>6476</v>
      </c>
      <c r="BS89">
        <v>6864</v>
      </c>
      <c r="BT89">
        <v>7199</v>
      </c>
      <c r="BU89">
        <v>7592</v>
      </c>
      <c r="BV89">
        <v>7833</v>
      </c>
      <c r="BW89">
        <v>8104</v>
      </c>
      <c r="BX89">
        <v>8250</v>
      </c>
      <c r="BY89">
        <v>8405</v>
      </c>
      <c r="BZ89">
        <v>8510</v>
      </c>
      <c r="CA89">
        <v>8603</v>
      </c>
      <c r="CB89">
        <v>8644</v>
      </c>
      <c r="CC89">
        <v>8693</v>
      </c>
      <c r="CD89">
        <v>8723</v>
      </c>
      <c r="CE89">
        <v>8745</v>
      </c>
      <c r="CF89">
        <v>8757</v>
      </c>
      <c r="CG89">
        <v>8760</v>
      </c>
      <c r="CH89">
        <v>8760</v>
      </c>
      <c r="CI89">
        <v>8760</v>
      </c>
      <c r="CJ89">
        <v>8760</v>
      </c>
      <c r="CK89">
        <v>8760</v>
      </c>
      <c r="CL89">
        <v>8760</v>
      </c>
      <c r="CM89">
        <v>8760</v>
      </c>
      <c r="CN89">
        <v>8760</v>
      </c>
      <c r="CO89">
        <v>8760</v>
      </c>
      <c r="CP89">
        <v>8760</v>
      </c>
      <c r="CQ89">
        <v>8760</v>
      </c>
      <c r="CR89">
        <v>8760</v>
      </c>
      <c r="CS89">
        <v>8760</v>
      </c>
      <c r="CT89">
        <v>8760</v>
      </c>
      <c r="CU89">
        <v>8760</v>
      </c>
      <c r="CV89">
        <v>8760</v>
      </c>
      <c r="CW89">
        <v>8760</v>
      </c>
      <c r="CX89">
        <v>8760</v>
      </c>
      <c r="CY89">
        <v>8760</v>
      </c>
      <c r="CZ89">
        <v>8760</v>
      </c>
      <c r="DA89">
        <v>8760</v>
      </c>
      <c r="DB89">
        <v>8760</v>
      </c>
      <c r="DC89">
        <v>8760</v>
      </c>
    </row>
    <row r="90" spans="1:107">
      <c r="A90" t="s">
        <v>446</v>
      </c>
      <c r="B90" t="s">
        <v>446</v>
      </c>
      <c r="C90" t="s">
        <v>742</v>
      </c>
      <c r="D90" t="s">
        <v>921</v>
      </c>
      <c r="E90" t="s">
        <v>922</v>
      </c>
      <c r="F90">
        <v>102722</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9</v>
      </c>
      <c r="AN90">
        <v>24</v>
      </c>
      <c r="AO90">
        <v>45</v>
      </c>
      <c r="AP90">
        <v>55</v>
      </c>
      <c r="AQ90">
        <v>71</v>
      </c>
      <c r="AR90">
        <v>93</v>
      </c>
      <c r="AS90">
        <v>133</v>
      </c>
      <c r="AT90">
        <v>176</v>
      </c>
      <c r="AU90">
        <v>246</v>
      </c>
      <c r="AV90">
        <v>299</v>
      </c>
      <c r="AW90">
        <v>387</v>
      </c>
      <c r="AX90">
        <v>473</v>
      </c>
      <c r="AY90">
        <v>645</v>
      </c>
      <c r="AZ90">
        <v>820</v>
      </c>
      <c r="BA90">
        <v>1069</v>
      </c>
      <c r="BB90">
        <v>1356</v>
      </c>
      <c r="BC90">
        <v>1820</v>
      </c>
      <c r="BD90">
        <v>2140</v>
      </c>
      <c r="BE90">
        <v>2651</v>
      </c>
      <c r="BF90">
        <v>3008</v>
      </c>
      <c r="BG90">
        <v>3365</v>
      </c>
      <c r="BH90">
        <v>3652</v>
      </c>
      <c r="BI90">
        <v>4097</v>
      </c>
      <c r="BJ90">
        <v>4411</v>
      </c>
      <c r="BK90">
        <v>4739</v>
      </c>
      <c r="BL90">
        <v>4985</v>
      </c>
      <c r="BM90">
        <v>5332</v>
      </c>
      <c r="BN90">
        <v>5616</v>
      </c>
      <c r="BO90">
        <v>6000</v>
      </c>
      <c r="BP90">
        <v>6316</v>
      </c>
      <c r="BQ90">
        <v>6665</v>
      </c>
      <c r="BR90">
        <v>6951</v>
      </c>
      <c r="BS90">
        <v>7255</v>
      </c>
      <c r="BT90">
        <v>7466</v>
      </c>
      <c r="BU90">
        <v>7746</v>
      </c>
      <c r="BV90">
        <v>7920</v>
      </c>
      <c r="BW90">
        <v>8134</v>
      </c>
      <c r="BX90">
        <v>8269</v>
      </c>
      <c r="BY90">
        <v>8406</v>
      </c>
      <c r="BZ90">
        <v>8491</v>
      </c>
      <c r="CA90">
        <v>8575</v>
      </c>
      <c r="CB90">
        <v>8624</v>
      </c>
      <c r="CC90">
        <v>8673</v>
      </c>
      <c r="CD90">
        <v>8697</v>
      </c>
      <c r="CE90">
        <v>8726</v>
      </c>
      <c r="CF90">
        <v>8743</v>
      </c>
      <c r="CG90">
        <v>8759</v>
      </c>
      <c r="CH90">
        <v>8760</v>
      </c>
      <c r="CI90">
        <v>8760</v>
      </c>
      <c r="CJ90">
        <v>8760</v>
      </c>
      <c r="CK90">
        <v>8760</v>
      </c>
      <c r="CL90">
        <v>8760</v>
      </c>
      <c r="CM90">
        <v>8760</v>
      </c>
      <c r="CN90">
        <v>8760</v>
      </c>
      <c r="CO90">
        <v>8760</v>
      </c>
      <c r="CP90">
        <v>8760</v>
      </c>
      <c r="CQ90">
        <v>8760</v>
      </c>
      <c r="CR90">
        <v>8760</v>
      </c>
      <c r="CS90">
        <v>8760</v>
      </c>
      <c r="CT90">
        <v>8760</v>
      </c>
      <c r="CU90">
        <v>8760</v>
      </c>
      <c r="CV90">
        <v>8760</v>
      </c>
      <c r="CW90">
        <v>8760</v>
      </c>
      <c r="CX90">
        <v>8760</v>
      </c>
      <c r="CY90">
        <v>8760</v>
      </c>
      <c r="CZ90">
        <v>8760</v>
      </c>
      <c r="DA90">
        <v>8760</v>
      </c>
      <c r="DB90">
        <v>8760</v>
      </c>
      <c r="DC90">
        <v>8760</v>
      </c>
    </row>
    <row r="91" spans="1:107">
      <c r="A91" t="s">
        <v>445</v>
      </c>
      <c r="B91" t="s">
        <v>445</v>
      </c>
      <c r="C91" t="s">
        <v>742</v>
      </c>
      <c r="D91" t="s">
        <v>923</v>
      </c>
      <c r="E91" t="s">
        <v>924</v>
      </c>
      <c r="F91">
        <v>102801</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1</v>
      </c>
      <c r="AD91">
        <v>3</v>
      </c>
      <c r="AE91">
        <v>9</v>
      </c>
      <c r="AF91">
        <v>15</v>
      </c>
      <c r="AG91">
        <v>29</v>
      </c>
      <c r="AH91">
        <v>44</v>
      </c>
      <c r="AI91">
        <v>62</v>
      </c>
      <c r="AJ91">
        <v>76</v>
      </c>
      <c r="AK91">
        <v>110</v>
      </c>
      <c r="AL91">
        <v>133</v>
      </c>
      <c r="AM91">
        <v>164</v>
      </c>
      <c r="AN91">
        <v>203</v>
      </c>
      <c r="AO91">
        <v>274</v>
      </c>
      <c r="AP91">
        <v>341</v>
      </c>
      <c r="AQ91">
        <v>436</v>
      </c>
      <c r="AR91">
        <v>504</v>
      </c>
      <c r="AS91">
        <v>639</v>
      </c>
      <c r="AT91">
        <v>772</v>
      </c>
      <c r="AU91">
        <v>932</v>
      </c>
      <c r="AV91">
        <v>1079</v>
      </c>
      <c r="AW91">
        <v>1316</v>
      </c>
      <c r="AX91">
        <v>1526</v>
      </c>
      <c r="AY91">
        <v>1743</v>
      </c>
      <c r="AZ91">
        <v>1955</v>
      </c>
      <c r="BA91">
        <v>2274</v>
      </c>
      <c r="BB91">
        <v>2557</v>
      </c>
      <c r="BC91">
        <v>2934</v>
      </c>
      <c r="BD91">
        <v>3336</v>
      </c>
      <c r="BE91">
        <v>3825</v>
      </c>
      <c r="BF91">
        <v>4208</v>
      </c>
      <c r="BG91">
        <v>4552</v>
      </c>
      <c r="BH91">
        <v>4816</v>
      </c>
      <c r="BI91">
        <v>5120</v>
      </c>
      <c r="BJ91">
        <v>5387</v>
      </c>
      <c r="BK91">
        <v>5760</v>
      </c>
      <c r="BL91">
        <v>6051</v>
      </c>
      <c r="BM91">
        <v>6412</v>
      </c>
      <c r="BN91">
        <v>6713</v>
      </c>
      <c r="BO91">
        <v>7063</v>
      </c>
      <c r="BP91">
        <v>7389</v>
      </c>
      <c r="BQ91">
        <v>7693</v>
      </c>
      <c r="BR91">
        <v>7903</v>
      </c>
      <c r="BS91">
        <v>8099</v>
      </c>
      <c r="BT91">
        <v>8270</v>
      </c>
      <c r="BU91">
        <v>8405</v>
      </c>
      <c r="BV91">
        <v>8499</v>
      </c>
      <c r="BW91">
        <v>8569</v>
      </c>
      <c r="BX91">
        <v>8622</v>
      </c>
      <c r="BY91">
        <v>8657</v>
      </c>
      <c r="BZ91">
        <v>8687</v>
      </c>
      <c r="CA91">
        <v>8704</v>
      </c>
      <c r="CB91">
        <v>8716</v>
      </c>
      <c r="CC91">
        <v>8728</v>
      </c>
      <c r="CD91">
        <v>8743</v>
      </c>
      <c r="CE91">
        <v>8756</v>
      </c>
      <c r="CF91">
        <v>8760</v>
      </c>
      <c r="CG91">
        <v>8760</v>
      </c>
      <c r="CH91">
        <v>8760</v>
      </c>
      <c r="CI91">
        <v>8760</v>
      </c>
      <c r="CJ91">
        <v>8760</v>
      </c>
      <c r="CK91">
        <v>8760</v>
      </c>
      <c r="CL91">
        <v>8760</v>
      </c>
      <c r="CM91">
        <v>8760</v>
      </c>
      <c r="CN91">
        <v>8760</v>
      </c>
      <c r="CO91">
        <v>8760</v>
      </c>
      <c r="CP91">
        <v>8760</v>
      </c>
      <c r="CQ91">
        <v>8760</v>
      </c>
      <c r="CR91">
        <v>8760</v>
      </c>
      <c r="CS91">
        <v>8760</v>
      </c>
      <c r="CT91">
        <v>8760</v>
      </c>
      <c r="CU91">
        <v>8760</v>
      </c>
      <c r="CV91">
        <v>8760</v>
      </c>
      <c r="CW91">
        <v>8760</v>
      </c>
      <c r="CX91">
        <v>8760</v>
      </c>
      <c r="CY91">
        <v>8760</v>
      </c>
      <c r="CZ91">
        <v>8760</v>
      </c>
      <c r="DA91">
        <v>8760</v>
      </c>
      <c r="DB91">
        <v>8760</v>
      </c>
      <c r="DC91">
        <v>8760</v>
      </c>
    </row>
    <row r="92" spans="1:107">
      <c r="A92" t="s">
        <v>447</v>
      </c>
      <c r="B92" t="s">
        <v>447</v>
      </c>
      <c r="C92" t="s">
        <v>742</v>
      </c>
      <c r="D92" t="s">
        <v>925</v>
      </c>
      <c r="E92" t="s">
        <v>926</v>
      </c>
      <c r="F92">
        <v>102109</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12</v>
      </c>
      <c r="AY92">
        <v>41</v>
      </c>
      <c r="AZ92">
        <v>90</v>
      </c>
      <c r="BA92">
        <v>149</v>
      </c>
      <c r="BB92">
        <v>231</v>
      </c>
      <c r="BC92">
        <v>455</v>
      </c>
      <c r="BD92">
        <v>701</v>
      </c>
      <c r="BE92">
        <v>1003</v>
      </c>
      <c r="BF92">
        <v>1322</v>
      </c>
      <c r="BG92">
        <v>1701</v>
      </c>
      <c r="BH92">
        <v>2130</v>
      </c>
      <c r="BI92">
        <v>2717</v>
      </c>
      <c r="BJ92">
        <v>3087</v>
      </c>
      <c r="BK92">
        <v>3472</v>
      </c>
      <c r="BL92">
        <v>3862</v>
      </c>
      <c r="BM92">
        <v>4416</v>
      </c>
      <c r="BN92">
        <v>4772</v>
      </c>
      <c r="BO92">
        <v>5141</v>
      </c>
      <c r="BP92">
        <v>5455</v>
      </c>
      <c r="BQ92">
        <v>5892</v>
      </c>
      <c r="BR92">
        <v>6253</v>
      </c>
      <c r="BS92">
        <v>6738</v>
      </c>
      <c r="BT92">
        <v>7080</v>
      </c>
      <c r="BU92">
        <v>7476</v>
      </c>
      <c r="BV92">
        <v>7752</v>
      </c>
      <c r="BW92">
        <v>8048</v>
      </c>
      <c r="BX92">
        <v>8233</v>
      </c>
      <c r="BY92">
        <v>8395</v>
      </c>
      <c r="BZ92">
        <v>8509</v>
      </c>
      <c r="CA92">
        <v>8579</v>
      </c>
      <c r="CB92">
        <v>8623</v>
      </c>
      <c r="CC92">
        <v>8654</v>
      </c>
      <c r="CD92">
        <v>8685</v>
      </c>
      <c r="CE92">
        <v>8718</v>
      </c>
      <c r="CF92">
        <v>8740</v>
      </c>
      <c r="CG92">
        <v>8758</v>
      </c>
      <c r="CH92">
        <v>8760</v>
      </c>
      <c r="CI92">
        <v>8760</v>
      </c>
      <c r="CJ92">
        <v>8760</v>
      </c>
      <c r="CK92">
        <v>8760</v>
      </c>
      <c r="CL92">
        <v>8760</v>
      </c>
      <c r="CM92">
        <v>8760</v>
      </c>
      <c r="CN92">
        <v>8760</v>
      </c>
      <c r="CO92">
        <v>8760</v>
      </c>
      <c r="CP92">
        <v>8760</v>
      </c>
      <c r="CQ92">
        <v>8760</v>
      </c>
      <c r="CR92">
        <v>8760</v>
      </c>
      <c r="CS92">
        <v>8760</v>
      </c>
      <c r="CT92">
        <v>8760</v>
      </c>
      <c r="CU92">
        <v>8760</v>
      </c>
      <c r="CV92">
        <v>8760</v>
      </c>
      <c r="CW92">
        <v>8760</v>
      </c>
      <c r="CX92">
        <v>8760</v>
      </c>
      <c r="CY92">
        <v>8760</v>
      </c>
      <c r="CZ92">
        <v>8760</v>
      </c>
      <c r="DA92">
        <v>8760</v>
      </c>
      <c r="DB92">
        <v>8760</v>
      </c>
      <c r="DC92">
        <v>8760</v>
      </c>
    </row>
    <row r="93" spans="1:107">
      <c r="A93" t="s">
        <v>448</v>
      </c>
      <c r="B93" t="s">
        <v>448</v>
      </c>
      <c r="C93" t="s">
        <v>742</v>
      </c>
      <c r="D93" t="s">
        <v>927</v>
      </c>
      <c r="E93" t="s">
        <v>928</v>
      </c>
      <c r="F93">
        <v>102908</v>
      </c>
      <c r="G93">
        <v>0</v>
      </c>
      <c r="H93">
        <v>0</v>
      </c>
      <c r="I93">
        <v>0</v>
      </c>
      <c r="J93">
        <v>0</v>
      </c>
      <c r="K93">
        <v>0</v>
      </c>
      <c r="L93">
        <v>0</v>
      </c>
      <c r="M93">
        <v>0</v>
      </c>
      <c r="N93">
        <v>0</v>
      </c>
      <c r="O93">
        <v>0</v>
      </c>
      <c r="P93">
        <v>0</v>
      </c>
      <c r="Q93">
        <v>0</v>
      </c>
      <c r="R93">
        <v>0</v>
      </c>
      <c r="S93">
        <v>0</v>
      </c>
      <c r="T93">
        <v>0</v>
      </c>
      <c r="U93">
        <v>0</v>
      </c>
      <c r="V93">
        <v>0</v>
      </c>
      <c r="W93">
        <v>0</v>
      </c>
      <c r="X93">
        <v>0</v>
      </c>
      <c r="Y93">
        <v>1</v>
      </c>
      <c r="Z93">
        <v>4</v>
      </c>
      <c r="AA93">
        <v>9</v>
      </c>
      <c r="AB93">
        <v>16</v>
      </c>
      <c r="AC93">
        <v>22</v>
      </c>
      <c r="AD93">
        <v>31</v>
      </c>
      <c r="AE93">
        <v>47</v>
      </c>
      <c r="AF93">
        <v>61</v>
      </c>
      <c r="AG93">
        <v>83</v>
      </c>
      <c r="AH93">
        <v>97</v>
      </c>
      <c r="AI93">
        <v>128</v>
      </c>
      <c r="AJ93">
        <v>152</v>
      </c>
      <c r="AK93">
        <v>201</v>
      </c>
      <c r="AL93">
        <v>254</v>
      </c>
      <c r="AM93">
        <v>324</v>
      </c>
      <c r="AN93">
        <v>392</v>
      </c>
      <c r="AO93">
        <v>488</v>
      </c>
      <c r="AP93">
        <v>600</v>
      </c>
      <c r="AQ93">
        <v>717</v>
      </c>
      <c r="AR93">
        <v>788</v>
      </c>
      <c r="AS93">
        <v>916</v>
      </c>
      <c r="AT93">
        <v>1042</v>
      </c>
      <c r="AU93">
        <v>1183</v>
      </c>
      <c r="AV93">
        <v>1301</v>
      </c>
      <c r="AW93">
        <v>1509</v>
      </c>
      <c r="AX93">
        <v>1722</v>
      </c>
      <c r="AY93">
        <v>2051</v>
      </c>
      <c r="AZ93">
        <v>2347</v>
      </c>
      <c r="BA93">
        <v>2760</v>
      </c>
      <c r="BB93">
        <v>3112</v>
      </c>
      <c r="BC93">
        <v>3568</v>
      </c>
      <c r="BD93">
        <v>4007</v>
      </c>
      <c r="BE93">
        <v>4407</v>
      </c>
      <c r="BF93">
        <v>4790</v>
      </c>
      <c r="BG93">
        <v>5223</v>
      </c>
      <c r="BH93">
        <v>5497</v>
      </c>
      <c r="BI93">
        <v>5816</v>
      </c>
      <c r="BJ93">
        <v>6106</v>
      </c>
      <c r="BK93">
        <v>6429</v>
      </c>
      <c r="BL93">
        <v>6671</v>
      </c>
      <c r="BM93">
        <v>7022</v>
      </c>
      <c r="BN93">
        <v>7310</v>
      </c>
      <c r="BO93">
        <v>7623</v>
      </c>
      <c r="BP93">
        <v>7883</v>
      </c>
      <c r="BQ93">
        <v>8118</v>
      </c>
      <c r="BR93">
        <v>8267</v>
      </c>
      <c r="BS93">
        <v>8417</v>
      </c>
      <c r="BT93">
        <v>8520</v>
      </c>
      <c r="BU93">
        <v>8590</v>
      </c>
      <c r="BV93">
        <v>8629</v>
      </c>
      <c r="BW93">
        <v>8664</v>
      </c>
      <c r="BX93">
        <v>8695</v>
      </c>
      <c r="BY93">
        <v>8718</v>
      </c>
      <c r="BZ93">
        <v>8740</v>
      </c>
      <c r="CA93">
        <v>8753</v>
      </c>
      <c r="CB93">
        <v>8756</v>
      </c>
      <c r="CC93">
        <v>8760</v>
      </c>
      <c r="CD93">
        <v>8760</v>
      </c>
      <c r="CE93">
        <v>8760</v>
      </c>
      <c r="CF93">
        <v>8760</v>
      </c>
      <c r="CG93">
        <v>8760</v>
      </c>
      <c r="CH93">
        <v>8760</v>
      </c>
      <c r="CI93">
        <v>8760</v>
      </c>
      <c r="CJ93">
        <v>8760</v>
      </c>
      <c r="CK93">
        <v>8760</v>
      </c>
      <c r="CL93">
        <v>8760</v>
      </c>
      <c r="CM93">
        <v>8760</v>
      </c>
      <c r="CN93">
        <v>8760</v>
      </c>
      <c r="CO93">
        <v>8760</v>
      </c>
      <c r="CP93">
        <v>8760</v>
      </c>
      <c r="CQ93">
        <v>8760</v>
      </c>
      <c r="CR93">
        <v>8760</v>
      </c>
      <c r="CS93">
        <v>8760</v>
      </c>
      <c r="CT93">
        <v>8760</v>
      </c>
      <c r="CU93">
        <v>8760</v>
      </c>
      <c r="CV93">
        <v>8760</v>
      </c>
      <c r="CW93">
        <v>8760</v>
      </c>
      <c r="CX93">
        <v>8760</v>
      </c>
      <c r="CY93">
        <v>8760</v>
      </c>
      <c r="CZ93">
        <v>8760</v>
      </c>
      <c r="DA93">
        <v>8760</v>
      </c>
      <c r="DB93">
        <v>8760</v>
      </c>
      <c r="DC93">
        <v>8760</v>
      </c>
    </row>
    <row r="94" spans="1:107">
      <c r="A94" t="s">
        <v>449</v>
      </c>
      <c r="B94" t="s">
        <v>449</v>
      </c>
      <c r="C94" t="s">
        <v>742</v>
      </c>
      <c r="D94" t="s">
        <v>929</v>
      </c>
      <c r="E94" t="s">
        <v>930</v>
      </c>
      <c r="F94">
        <v>102331</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1</v>
      </c>
      <c r="AS94">
        <v>7</v>
      </c>
      <c r="AT94">
        <v>10</v>
      </c>
      <c r="AU94">
        <v>30</v>
      </c>
      <c r="AV94">
        <v>43</v>
      </c>
      <c r="AW94">
        <v>70</v>
      </c>
      <c r="AX94">
        <v>100</v>
      </c>
      <c r="AY94">
        <v>159</v>
      </c>
      <c r="AZ94">
        <v>231</v>
      </c>
      <c r="BA94">
        <v>334</v>
      </c>
      <c r="BB94">
        <v>459</v>
      </c>
      <c r="BC94">
        <v>723</v>
      </c>
      <c r="BD94">
        <v>971</v>
      </c>
      <c r="BE94">
        <v>1367</v>
      </c>
      <c r="BF94">
        <v>1814</v>
      </c>
      <c r="BG94">
        <v>2263</v>
      </c>
      <c r="BH94">
        <v>2677</v>
      </c>
      <c r="BI94">
        <v>3151</v>
      </c>
      <c r="BJ94">
        <v>3568</v>
      </c>
      <c r="BK94">
        <v>3982</v>
      </c>
      <c r="BL94">
        <v>4308</v>
      </c>
      <c r="BM94">
        <v>4698</v>
      </c>
      <c r="BN94">
        <v>5000</v>
      </c>
      <c r="BO94">
        <v>5383</v>
      </c>
      <c r="BP94">
        <v>5679</v>
      </c>
      <c r="BQ94">
        <v>6071</v>
      </c>
      <c r="BR94">
        <v>6425</v>
      </c>
      <c r="BS94">
        <v>6831</v>
      </c>
      <c r="BT94">
        <v>7188</v>
      </c>
      <c r="BU94">
        <v>7542</v>
      </c>
      <c r="BV94">
        <v>7766</v>
      </c>
      <c r="BW94">
        <v>8013</v>
      </c>
      <c r="BX94">
        <v>8236</v>
      </c>
      <c r="BY94">
        <v>8433</v>
      </c>
      <c r="BZ94">
        <v>8528</v>
      </c>
      <c r="CA94">
        <v>8628</v>
      </c>
      <c r="CB94">
        <v>8681</v>
      </c>
      <c r="CC94">
        <v>8722</v>
      </c>
      <c r="CD94">
        <v>8736</v>
      </c>
      <c r="CE94">
        <v>8751</v>
      </c>
      <c r="CF94">
        <v>8758</v>
      </c>
      <c r="CG94">
        <v>8760</v>
      </c>
      <c r="CH94">
        <v>8760</v>
      </c>
      <c r="CI94">
        <v>8760</v>
      </c>
      <c r="CJ94">
        <v>8760</v>
      </c>
      <c r="CK94">
        <v>8760</v>
      </c>
      <c r="CL94">
        <v>8760</v>
      </c>
      <c r="CM94">
        <v>8760</v>
      </c>
      <c r="CN94">
        <v>8760</v>
      </c>
      <c r="CO94">
        <v>8760</v>
      </c>
      <c r="CP94">
        <v>8760</v>
      </c>
      <c r="CQ94">
        <v>8760</v>
      </c>
      <c r="CR94">
        <v>8760</v>
      </c>
      <c r="CS94">
        <v>8760</v>
      </c>
      <c r="CT94">
        <v>8760</v>
      </c>
      <c r="CU94">
        <v>8760</v>
      </c>
      <c r="CV94">
        <v>8760</v>
      </c>
      <c r="CW94">
        <v>8760</v>
      </c>
      <c r="CX94">
        <v>8760</v>
      </c>
      <c r="CY94">
        <v>8760</v>
      </c>
      <c r="CZ94">
        <v>8760</v>
      </c>
      <c r="DA94">
        <v>8760</v>
      </c>
      <c r="DB94">
        <v>8760</v>
      </c>
      <c r="DC94">
        <v>8760</v>
      </c>
    </row>
    <row r="95" spans="1:107">
      <c r="A95" s="219" t="s">
        <v>450</v>
      </c>
      <c r="B95" s="219" t="s">
        <v>450</v>
      </c>
      <c r="C95" s="10" t="s">
        <v>742</v>
      </c>
      <c r="D95" s="10" t="s">
        <v>931</v>
      </c>
      <c r="E95" s="10" t="s">
        <v>932</v>
      </c>
      <c r="F95" s="10">
        <v>102240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4</v>
      </c>
      <c r="AS95">
        <v>11</v>
      </c>
      <c r="AT95">
        <v>15</v>
      </c>
      <c r="AU95">
        <v>35</v>
      </c>
      <c r="AV95">
        <v>66</v>
      </c>
      <c r="AW95">
        <v>121</v>
      </c>
      <c r="AX95">
        <v>172</v>
      </c>
      <c r="AY95">
        <v>237</v>
      </c>
      <c r="AZ95">
        <v>313</v>
      </c>
      <c r="BA95">
        <v>408</v>
      </c>
      <c r="BB95">
        <v>523</v>
      </c>
      <c r="BC95">
        <v>728</v>
      </c>
      <c r="BD95">
        <v>984</v>
      </c>
      <c r="BE95">
        <v>1416</v>
      </c>
      <c r="BF95">
        <v>1801</v>
      </c>
      <c r="BG95">
        <v>2183</v>
      </c>
      <c r="BH95">
        <v>2517</v>
      </c>
      <c r="BI95">
        <v>2976</v>
      </c>
      <c r="BJ95">
        <v>3359</v>
      </c>
      <c r="BK95">
        <v>3858</v>
      </c>
      <c r="BL95">
        <v>4228</v>
      </c>
      <c r="BM95">
        <v>4650</v>
      </c>
      <c r="BN95">
        <v>4960</v>
      </c>
      <c r="BO95">
        <v>5324</v>
      </c>
      <c r="BP95">
        <v>5652</v>
      </c>
      <c r="BQ95">
        <v>6047</v>
      </c>
      <c r="BR95">
        <v>6437</v>
      </c>
      <c r="BS95">
        <v>6881</v>
      </c>
      <c r="BT95">
        <v>7200</v>
      </c>
      <c r="BU95">
        <v>7547</v>
      </c>
      <c r="BV95">
        <v>7792</v>
      </c>
      <c r="BW95">
        <v>8013</v>
      </c>
      <c r="BX95">
        <v>8167</v>
      </c>
      <c r="BY95">
        <v>8320</v>
      </c>
      <c r="BZ95">
        <v>8439</v>
      </c>
      <c r="CA95">
        <v>8543</v>
      </c>
      <c r="CB95">
        <v>8613</v>
      </c>
      <c r="CC95">
        <v>8681</v>
      </c>
      <c r="CD95">
        <v>8702</v>
      </c>
      <c r="CE95">
        <v>8720</v>
      </c>
      <c r="CF95">
        <v>8733</v>
      </c>
      <c r="CG95">
        <v>8740</v>
      </c>
      <c r="CH95">
        <v>8752</v>
      </c>
      <c r="CI95">
        <v>8754</v>
      </c>
      <c r="CJ95">
        <v>8758</v>
      </c>
      <c r="CK95">
        <v>8760</v>
      </c>
      <c r="CL95">
        <v>8760</v>
      </c>
      <c r="CM95">
        <v>8760</v>
      </c>
      <c r="CN95">
        <v>8760</v>
      </c>
      <c r="CO95">
        <v>8760</v>
      </c>
      <c r="CP95">
        <v>8760</v>
      </c>
      <c r="CQ95">
        <v>8760</v>
      </c>
      <c r="CR95">
        <v>8760</v>
      </c>
      <c r="CS95">
        <v>8760</v>
      </c>
      <c r="CT95">
        <v>8760</v>
      </c>
      <c r="CU95">
        <v>8760</v>
      </c>
      <c r="CV95">
        <v>8760</v>
      </c>
      <c r="CW95">
        <v>8760</v>
      </c>
      <c r="CX95">
        <v>8760</v>
      </c>
      <c r="CY95">
        <v>8760</v>
      </c>
      <c r="CZ95">
        <v>8760</v>
      </c>
      <c r="DA95">
        <v>8760</v>
      </c>
      <c r="DB95">
        <v>8760</v>
      </c>
      <c r="DC95">
        <v>8760</v>
      </c>
    </row>
    <row r="96" spans="1:107">
      <c r="A96" t="s">
        <v>451</v>
      </c>
      <c r="B96" t="s">
        <v>451</v>
      </c>
      <c r="C96" t="s">
        <v>742</v>
      </c>
      <c r="D96" t="s">
        <v>933</v>
      </c>
      <c r="E96" t="s">
        <v>934</v>
      </c>
      <c r="F96">
        <v>102232</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0</v>
      </c>
      <c r="AK96">
        <v>0</v>
      </c>
      <c r="AL96">
        <v>0</v>
      </c>
      <c r="AM96">
        <v>4</v>
      </c>
      <c r="AN96">
        <v>8</v>
      </c>
      <c r="AO96">
        <v>17</v>
      </c>
      <c r="AP96">
        <v>32</v>
      </c>
      <c r="AQ96">
        <v>52</v>
      </c>
      <c r="AR96">
        <v>63</v>
      </c>
      <c r="AS96">
        <v>82</v>
      </c>
      <c r="AT96">
        <v>103</v>
      </c>
      <c r="AU96">
        <v>129</v>
      </c>
      <c r="AV96">
        <v>174</v>
      </c>
      <c r="AW96">
        <v>249</v>
      </c>
      <c r="AX96">
        <v>342</v>
      </c>
      <c r="AY96">
        <v>466</v>
      </c>
      <c r="AZ96">
        <v>602</v>
      </c>
      <c r="BA96">
        <v>812</v>
      </c>
      <c r="BB96">
        <v>983</v>
      </c>
      <c r="BC96">
        <v>1231</v>
      </c>
      <c r="BD96">
        <v>1485</v>
      </c>
      <c r="BE96">
        <v>1863</v>
      </c>
      <c r="BF96">
        <v>2226</v>
      </c>
      <c r="BG96">
        <v>2669</v>
      </c>
      <c r="BH96">
        <v>3076</v>
      </c>
      <c r="BI96">
        <v>3478</v>
      </c>
      <c r="BJ96">
        <v>3810</v>
      </c>
      <c r="BK96">
        <v>4237</v>
      </c>
      <c r="BL96">
        <v>4556</v>
      </c>
      <c r="BM96">
        <v>4941</v>
      </c>
      <c r="BN96">
        <v>5263</v>
      </c>
      <c r="BO96">
        <v>5690</v>
      </c>
      <c r="BP96">
        <v>6006</v>
      </c>
      <c r="BQ96">
        <v>6435</v>
      </c>
      <c r="BR96">
        <v>6789</v>
      </c>
      <c r="BS96">
        <v>7212</v>
      </c>
      <c r="BT96">
        <v>7517</v>
      </c>
      <c r="BU96">
        <v>7819</v>
      </c>
      <c r="BV96">
        <v>8014</v>
      </c>
      <c r="BW96">
        <v>8233</v>
      </c>
      <c r="BX96">
        <v>8376</v>
      </c>
      <c r="BY96">
        <v>8489</v>
      </c>
      <c r="BZ96">
        <v>8557</v>
      </c>
      <c r="CA96">
        <v>8652</v>
      </c>
      <c r="CB96">
        <v>8685</v>
      </c>
      <c r="CC96">
        <v>8737</v>
      </c>
      <c r="CD96">
        <v>8755</v>
      </c>
      <c r="CE96">
        <v>8760</v>
      </c>
      <c r="CF96">
        <v>8760</v>
      </c>
      <c r="CG96">
        <v>8760</v>
      </c>
      <c r="CH96">
        <v>8760</v>
      </c>
      <c r="CI96">
        <v>8760</v>
      </c>
      <c r="CJ96">
        <v>8760</v>
      </c>
      <c r="CK96">
        <v>8760</v>
      </c>
      <c r="CL96">
        <v>8760</v>
      </c>
      <c r="CM96">
        <v>8760</v>
      </c>
      <c r="CN96">
        <v>8760</v>
      </c>
      <c r="CO96">
        <v>8760</v>
      </c>
      <c r="CP96">
        <v>8760</v>
      </c>
      <c r="CQ96">
        <v>8760</v>
      </c>
      <c r="CR96">
        <v>8760</v>
      </c>
      <c r="CS96">
        <v>8760</v>
      </c>
      <c r="CT96">
        <v>8760</v>
      </c>
      <c r="CU96">
        <v>8760</v>
      </c>
      <c r="CV96">
        <v>8760</v>
      </c>
      <c r="CW96">
        <v>8760</v>
      </c>
      <c r="CX96">
        <v>8760</v>
      </c>
      <c r="CY96">
        <v>8760</v>
      </c>
      <c r="CZ96">
        <v>8760</v>
      </c>
      <c r="DA96">
        <v>8760</v>
      </c>
      <c r="DB96">
        <v>8760</v>
      </c>
      <c r="DC96">
        <v>8760</v>
      </c>
    </row>
    <row r="97" spans="1:107">
      <c r="A97" t="s">
        <v>452</v>
      </c>
      <c r="B97" t="s">
        <v>452</v>
      </c>
      <c r="C97" t="s">
        <v>742</v>
      </c>
      <c r="D97" t="s">
        <v>935</v>
      </c>
      <c r="E97" t="s">
        <v>936</v>
      </c>
      <c r="F97">
        <v>102217</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1</v>
      </c>
      <c r="AS97">
        <v>11</v>
      </c>
      <c r="AT97">
        <v>25</v>
      </c>
      <c r="AU97">
        <v>42</v>
      </c>
      <c r="AV97">
        <v>51</v>
      </c>
      <c r="AW97">
        <v>72</v>
      </c>
      <c r="AX97">
        <v>137</v>
      </c>
      <c r="AY97">
        <v>208</v>
      </c>
      <c r="AZ97">
        <v>277</v>
      </c>
      <c r="BA97">
        <v>404</v>
      </c>
      <c r="BB97">
        <v>552</v>
      </c>
      <c r="BC97">
        <v>810</v>
      </c>
      <c r="BD97">
        <v>1170</v>
      </c>
      <c r="BE97">
        <v>1732</v>
      </c>
      <c r="BF97">
        <v>2253</v>
      </c>
      <c r="BG97">
        <v>2696</v>
      </c>
      <c r="BH97">
        <v>3074</v>
      </c>
      <c r="BI97">
        <v>3541</v>
      </c>
      <c r="BJ97">
        <v>3881</v>
      </c>
      <c r="BK97">
        <v>4264</v>
      </c>
      <c r="BL97">
        <v>4615</v>
      </c>
      <c r="BM97">
        <v>4935</v>
      </c>
      <c r="BN97">
        <v>5227</v>
      </c>
      <c r="BO97">
        <v>5613</v>
      </c>
      <c r="BP97">
        <v>5961</v>
      </c>
      <c r="BQ97">
        <v>6436</v>
      </c>
      <c r="BR97">
        <v>6801</v>
      </c>
      <c r="BS97">
        <v>7139</v>
      </c>
      <c r="BT97">
        <v>7429</v>
      </c>
      <c r="BU97">
        <v>7717</v>
      </c>
      <c r="BV97">
        <v>7938</v>
      </c>
      <c r="BW97">
        <v>8177</v>
      </c>
      <c r="BX97">
        <v>8355</v>
      </c>
      <c r="BY97">
        <v>8498</v>
      </c>
      <c r="BZ97">
        <v>8585</v>
      </c>
      <c r="CA97">
        <v>8658</v>
      </c>
      <c r="CB97">
        <v>8684</v>
      </c>
      <c r="CC97">
        <v>8712</v>
      </c>
      <c r="CD97">
        <v>8728</v>
      </c>
      <c r="CE97">
        <v>8745</v>
      </c>
      <c r="CF97">
        <v>8757</v>
      </c>
      <c r="CG97">
        <v>8760</v>
      </c>
      <c r="CH97">
        <v>8760</v>
      </c>
      <c r="CI97">
        <v>8760</v>
      </c>
      <c r="CJ97">
        <v>8760</v>
      </c>
      <c r="CK97">
        <v>8760</v>
      </c>
      <c r="CL97">
        <v>8760</v>
      </c>
      <c r="CM97">
        <v>8760</v>
      </c>
      <c r="CN97">
        <v>8760</v>
      </c>
      <c r="CO97">
        <v>8760</v>
      </c>
      <c r="CP97">
        <v>8760</v>
      </c>
      <c r="CQ97">
        <v>8760</v>
      </c>
      <c r="CR97">
        <v>8760</v>
      </c>
      <c r="CS97">
        <v>8760</v>
      </c>
      <c r="CT97">
        <v>8760</v>
      </c>
      <c r="CU97">
        <v>8760</v>
      </c>
      <c r="CV97">
        <v>8760</v>
      </c>
      <c r="CW97">
        <v>8760</v>
      </c>
      <c r="CX97">
        <v>8760</v>
      </c>
      <c r="CY97">
        <v>8760</v>
      </c>
      <c r="CZ97">
        <v>8760</v>
      </c>
      <c r="DA97">
        <v>8760</v>
      </c>
      <c r="DB97">
        <v>8760</v>
      </c>
      <c r="DC97">
        <v>8760</v>
      </c>
    </row>
    <row r="98" spans="1:107">
      <c r="A98" t="s">
        <v>453</v>
      </c>
      <c r="B98" t="s">
        <v>453</v>
      </c>
      <c r="C98" t="s">
        <v>742</v>
      </c>
      <c r="D98" t="s">
        <v>937</v>
      </c>
      <c r="E98" t="s">
        <v>938</v>
      </c>
      <c r="F98">
        <v>102709</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5</v>
      </c>
      <c r="AN98">
        <v>11</v>
      </c>
      <c r="AO98">
        <v>39</v>
      </c>
      <c r="AP98">
        <v>62</v>
      </c>
      <c r="AQ98">
        <v>107</v>
      </c>
      <c r="AR98">
        <v>147</v>
      </c>
      <c r="AS98">
        <v>198</v>
      </c>
      <c r="AT98">
        <v>251</v>
      </c>
      <c r="AU98">
        <v>306</v>
      </c>
      <c r="AV98">
        <v>358</v>
      </c>
      <c r="AW98">
        <v>437</v>
      </c>
      <c r="AX98">
        <v>533</v>
      </c>
      <c r="AY98">
        <v>673</v>
      </c>
      <c r="AZ98">
        <v>880</v>
      </c>
      <c r="BA98">
        <v>1172</v>
      </c>
      <c r="BB98">
        <v>1455</v>
      </c>
      <c r="BC98">
        <v>1828</v>
      </c>
      <c r="BD98">
        <v>2214</v>
      </c>
      <c r="BE98">
        <v>2788</v>
      </c>
      <c r="BF98">
        <v>3184</v>
      </c>
      <c r="BG98">
        <v>3651</v>
      </c>
      <c r="BH98">
        <v>4006</v>
      </c>
      <c r="BI98">
        <v>4368</v>
      </c>
      <c r="BJ98">
        <v>4592</v>
      </c>
      <c r="BK98">
        <v>4851</v>
      </c>
      <c r="BL98">
        <v>5140</v>
      </c>
      <c r="BM98">
        <v>5482</v>
      </c>
      <c r="BN98">
        <v>5747</v>
      </c>
      <c r="BO98">
        <v>6122</v>
      </c>
      <c r="BP98">
        <v>6455</v>
      </c>
      <c r="BQ98">
        <v>6761</v>
      </c>
      <c r="BR98">
        <v>7040</v>
      </c>
      <c r="BS98">
        <v>7365</v>
      </c>
      <c r="BT98">
        <v>7592</v>
      </c>
      <c r="BU98">
        <v>7857</v>
      </c>
      <c r="BV98">
        <v>8027</v>
      </c>
      <c r="BW98">
        <v>8199</v>
      </c>
      <c r="BX98">
        <v>8313</v>
      </c>
      <c r="BY98">
        <v>8428</v>
      </c>
      <c r="BZ98">
        <v>8513</v>
      </c>
      <c r="CA98">
        <v>8601</v>
      </c>
      <c r="CB98">
        <v>8644</v>
      </c>
      <c r="CC98">
        <v>8684</v>
      </c>
      <c r="CD98">
        <v>8716</v>
      </c>
      <c r="CE98">
        <v>8739</v>
      </c>
      <c r="CF98">
        <v>8749</v>
      </c>
      <c r="CG98">
        <v>8751</v>
      </c>
      <c r="CH98">
        <v>8753</v>
      </c>
      <c r="CI98">
        <v>8755</v>
      </c>
      <c r="CJ98">
        <v>8757</v>
      </c>
      <c r="CK98">
        <v>8760</v>
      </c>
      <c r="CL98">
        <v>8760</v>
      </c>
      <c r="CM98">
        <v>8760</v>
      </c>
      <c r="CN98">
        <v>8760</v>
      </c>
      <c r="CO98">
        <v>8760</v>
      </c>
      <c r="CP98">
        <v>8760</v>
      </c>
      <c r="CQ98">
        <v>8760</v>
      </c>
      <c r="CR98">
        <v>8760</v>
      </c>
      <c r="CS98">
        <v>8760</v>
      </c>
      <c r="CT98">
        <v>8760</v>
      </c>
      <c r="CU98">
        <v>8760</v>
      </c>
      <c r="CV98">
        <v>8760</v>
      </c>
      <c r="CW98">
        <v>8760</v>
      </c>
      <c r="CX98">
        <v>8760</v>
      </c>
      <c r="CY98">
        <v>8760</v>
      </c>
      <c r="CZ98">
        <v>8760</v>
      </c>
      <c r="DA98">
        <v>8760</v>
      </c>
      <c r="DB98">
        <v>8760</v>
      </c>
      <c r="DC98">
        <v>8760</v>
      </c>
    </row>
    <row r="99" spans="1:107">
      <c r="A99" t="s">
        <v>462</v>
      </c>
      <c r="B99" t="s">
        <v>462</v>
      </c>
      <c r="C99" t="s">
        <v>742</v>
      </c>
      <c r="D99" t="s">
        <v>939</v>
      </c>
      <c r="E99" t="s">
        <v>940</v>
      </c>
      <c r="F99">
        <v>102129</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6</v>
      </c>
      <c r="AX99">
        <v>8</v>
      </c>
      <c r="AY99">
        <v>32</v>
      </c>
      <c r="AZ99">
        <v>79</v>
      </c>
      <c r="BA99">
        <v>145</v>
      </c>
      <c r="BB99">
        <v>222</v>
      </c>
      <c r="BC99">
        <v>381</v>
      </c>
      <c r="BD99">
        <v>562</v>
      </c>
      <c r="BE99">
        <v>823</v>
      </c>
      <c r="BF99">
        <v>1123</v>
      </c>
      <c r="BG99">
        <v>1520</v>
      </c>
      <c r="BH99">
        <v>1959</v>
      </c>
      <c r="BI99">
        <v>2606</v>
      </c>
      <c r="BJ99">
        <v>3095</v>
      </c>
      <c r="BK99">
        <v>3582</v>
      </c>
      <c r="BL99">
        <v>3991</v>
      </c>
      <c r="BM99">
        <v>4357</v>
      </c>
      <c r="BN99">
        <v>4638</v>
      </c>
      <c r="BO99">
        <v>5055</v>
      </c>
      <c r="BP99">
        <v>5417</v>
      </c>
      <c r="BQ99">
        <v>5879</v>
      </c>
      <c r="BR99">
        <v>6225</v>
      </c>
      <c r="BS99">
        <v>6683</v>
      </c>
      <c r="BT99">
        <v>7060</v>
      </c>
      <c r="BU99">
        <v>7449</v>
      </c>
      <c r="BV99">
        <v>7752</v>
      </c>
      <c r="BW99">
        <v>8079</v>
      </c>
      <c r="BX99">
        <v>8268</v>
      </c>
      <c r="BY99">
        <v>8442</v>
      </c>
      <c r="BZ99">
        <v>8529</v>
      </c>
      <c r="CA99">
        <v>8604</v>
      </c>
      <c r="CB99">
        <v>8642</v>
      </c>
      <c r="CC99">
        <v>8687</v>
      </c>
      <c r="CD99">
        <v>8709</v>
      </c>
      <c r="CE99">
        <v>8735</v>
      </c>
      <c r="CF99">
        <v>8747</v>
      </c>
      <c r="CG99">
        <v>8760</v>
      </c>
      <c r="CH99">
        <v>8760</v>
      </c>
      <c r="CI99">
        <v>8760</v>
      </c>
      <c r="CJ99">
        <v>8760</v>
      </c>
      <c r="CK99">
        <v>8760</v>
      </c>
      <c r="CL99">
        <v>8760</v>
      </c>
      <c r="CM99">
        <v>8760</v>
      </c>
      <c r="CN99">
        <v>8760</v>
      </c>
      <c r="CO99">
        <v>8760</v>
      </c>
      <c r="CP99">
        <v>8760</v>
      </c>
      <c r="CQ99">
        <v>8760</v>
      </c>
      <c r="CR99">
        <v>8760</v>
      </c>
      <c r="CS99">
        <v>8760</v>
      </c>
      <c r="CT99">
        <v>8760</v>
      </c>
      <c r="CU99">
        <v>8760</v>
      </c>
      <c r="CV99">
        <v>8760</v>
      </c>
      <c r="CW99">
        <v>8760</v>
      </c>
      <c r="CX99">
        <v>8760</v>
      </c>
      <c r="CY99">
        <v>8760</v>
      </c>
      <c r="CZ99">
        <v>8760</v>
      </c>
      <c r="DA99">
        <v>8760</v>
      </c>
      <c r="DB99">
        <v>8760</v>
      </c>
      <c r="DC99">
        <v>8760</v>
      </c>
    </row>
    <row r="100" spans="1:107">
      <c r="A100" t="s">
        <v>463</v>
      </c>
      <c r="B100" t="s">
        <v>463</v>
      </c>
      <c r="C100" t="s">
        <v>742</v>
      </c>
      <c r="D100" t="s">
        <v>941</v>
      </c>
      <c r="E100" t="s">
        <v>942</v>
      </c>
      <c r="F100">
        <v>102340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1</v>
      </c>
      <c r="AP100">
        <v>3</v>
      </c>
      <c r="AQ100">
        <v>14</v>
      </c>
      <c r="AR100">
        <v>33</v>
      </c>
      <c r="AS100">
        <v>58</v>
      </c>
      <c r="AT100">
        <v>90</v>
      </c>
      <c r="AU100">
        <v>121</v>
      </c>
      <c r="AV100">
        <v>148</v>
      </c>
      <c r="AW100">
        <v>205</v>
      </c>
      <c r="AX100">
        <v>275</v>
      </c>
      <c r="AY100">
        <v>397</v>
      </c>
      <c r="AZ100">
        <v>491</v>
      </c>
      <c r="BA100">
        <v>654</v>
      </c>
      <c r="BB100">
        <v>827</v>
      </c>
      <c r="BC100">
        <v>1086</v>
      </c>
      <c r="BD100">
        <v>1389</v>
      </c>
      <c r="BE100">
        <v>1884</v>
      </c>
      <c r="BF100">
        <v>2257</v>
      </c>
      <c r="BG100">
        <v>2704</v>
      </c>
      <c r="BH100">
        <v>3080</v>
      </c>
      <c r="BI100">
        <v>3559</v>
      </c>
      <c r="BJ100">
        <v>3805</v>
      </c>
      <c r="BK100">
        <v>4126</v>
      </c>
      <c r="BL100">
        <v>4416</v>
      </c>
      <c r="BM100">
        <v>4792</v>
      </c>
      <c r="BN100">
        <v>5054</v>
      </c>
      <c r="BO100">
        <v>5345</v>
      </c>
      <c r="BP100">
        <v>5674</v>
      </c>
      <c r="BQ100">
        <v>6101</v>
      </c>
      <c r="BR100">
        <v>6459</v>
      </c>
      <c r="BS100">
        <v>6841</v>
      </c>
      <c r="BT100">
        <v>7126</v>
      </c>
      <c r="BU100">
        <v>7471</v>
      </c>
      <c r="BV100">
        <v>7699</v>
      </c>
      <c r="BW100">
        <v>7934</v>
      </c>
      <c r="BX100">
        <v>8087</v>
      </c>
      <c r="BY100">
        <v>8250</v>
      </c>
      <c r="BZ100">
        <v>8359</v>
      </c>
      <c r="CA100">
        <v>8475</v>
      </c>
      <c r="CB100">
        <v>8551</v>
      </c>
      <c r="CC100">
        <v>8619</v>
      </c>
      <c r="CD100">
        <v>8662</v>
      </c>
      <c r="CE100">
        <v>8713</v>
      </c>
      <c r="CF100">
        <v>8729</v>
      </c>
      <c r="CG100">
        <v>8745</v>
      </c>
      <c r="CH100">
        <v>8752</v>
      </c>
      <c r="CI100">
        <v>8758</v>
      </c>
      <c r="CJ100">
        <v>8760</v>
      </c>
      <c r="CK100">
        <v>8760</v>
      </c>
      <c r="CL100">
        <v>8760</v>
      </c>
      <c r="CM100">
        <v>8760</v>
      </c>
      <c r="CN100">
        <v>8760</v>
      </c>
      <c r="CO100">
        <v>8760</v>
      </c>
      <c r="CP100">
        <v>8760</v>
      </c>
      <c r="CQ100">
        <v>8760</v>
      </c>
      <c r="CR100">
        <v>8760</v>
      </c>
      <c r="CS100">
        <v>8760</v>
      </c>
      <c r="CT100">
        <v>8760</v>
      </c>
      <c r="CU100">
        <v>8760</v>
      </c>
      <c r="CV100">
        <v>8760</v>
      </c>
      <c r="CW100">
        <v>8760</v>
      </c>
      <c r="CX100">
        <v>8760</v>
      </c>
      <c r="CY100">
        <v>8760</v>
      </c>
      <c r="CZ100">
        <v>8760</v>
      </c>
      <c r="DA100">
        <v>8760</v>
      </c>
      <c r="DB100">
        <v>8760</v>
      </c>
      <c r="DC100">
        <v>8760</v>
      </c>
    </row>
    <row r="101" spans="1:107">
      <c r="A101" t="s">
        <v>465</v>
      </c>
      <c r="B101" t="s">
        <v>465</v>
      </c>
      <c r="C101" t="s">
        <v>742</v>
      </c>
      <c r="D101" t="s">
        <v>943</v>
      </c>
      <c r="E101" t="s">
        <v>944</v>
      </c>
      <c r="F101">
        <v>102127</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5</v>
      </c>
      <c r="AU101">
        <v>13</v>
      </c>
      <c r="AV101">
        <v>24</v>
      </c>
      <c r="AW101">
        <v>54</v>
      </c>
      <c r="AX101">
        <v>78</v>
      </c>
      <c r="AY101">
        <v>124</v>
      </c>
      <c r="AZ101">
        <v>204</v>
      </c>
      <c r="BA101">
        <v>314</v>
      </c>
      <c r="BB101">
        <v>458</v>
      </c>
      <c r="BC101">
        <v>667</v>
      </c>
      <c r="BD101">
        <v>924</v>
      </c>
      <c r="BE101">
        <v>1299</v>
      </c>
      <c r="BF101">
        <v>1708</v>
      </c>
      <c r="BG101">
        <v>2261</v>
      </c>
      <c r="BH101">
        <v>2670</v>
      </c>
      <c r="BI101">
        <v>3117</v>
      </c>
      <c r="BJ101">
        <v>3440</v>
      </c>
      <c r="BK101">
        <v>3837</v>
      </c>
      <c r="BL101">
        <v>4200</v>
      </c>
      <c r="BM101">
        <v>4661</v>
      </c>
      <c r="BN101">
        <v>4987</v>
      </c>
      <c r="BO101">
        <v>5327</v>
      </c>
      <c r="BP101">
        <v>5654</v>
      </c>
      <c r="BQ101">
        <v>6066</v>
      </c>
      <c r="BR101">
        <v>6385</v>
      </c>
      <c r="BS101">
        <v>6810</v>
      </c>
      <c r="BT101">
        <v>7167</v>
      </c>
      <c r="BU101">
        <v>7601</v>
      </c>
      <c r="BV101">
        <v>7836</v>
      </c>
      <c r="BW101">
        <v>8046</v>
      </c>
      <c r="BX101">
        <v>8191</v>
      </c>
      <c r="BY101">
        <v>8330</v>
      </c>
      <c r="BZ101">
        <v>8433</v>
      </c>
      <c r="CA101">
        <v>8539</v>
      </c>
      <c r="CB101">
        <v>8600</v>
      </c>
      <c r="CC101">
        <v>8651</v>
      </c>
      <c r="CD101">
        <v>8691</v>
      </c>
      <c r="CE101">
        <v>8736</v>
      </c>
      <c r="CF101">
        <v>8751</v>
      </c>
      <c r="CG101">
        <v>8760</v>
      </c>
      <c r="CH101">
        <v>8760</v>
      </c>
      <c r="CI101">
        <v>8760</v>
      </c>
      <c r="CJ101">
        <v>8760</v>
      </c>
      <c r="CK101">
        <v>8760</v>
      </c>
      <c r="CL101">
        <v>8760</v>
      </c>
      <c r="CM101">
        <v>8760</v>
      </c>
      <c r="CN101">
        <v>8760</v>
      </c>
      <c r="CO101">
        <v>8760</v>
      </c>
      <c r="CP101">
        <v>8760</v>
      </c>
      <c r="CQ101">
        <v>8760</v>
      </c>
      <c r="CR101">
        <v>8760</v>
      </c>
      <c r="CS101">
        <v>8760</v>
      </c>
      <c r="CT101">
        <v>8760</v>
      </c>
      <c r="CU101">
        <v>8760</v>
      </c>
      <c r="CV101">
        <v>8760</v>
      </c>
      <c r="CW101">
        <v>8760</v>
      </c>
      <c r="CX101">
        <v>8760</v>
      </c>
      <c r="CY101">
        <v>8760</v>
      </c>
      <c r="CZ101">
        <v>8760</v>
      </c>
      <c r="DA101">
        <v>8760</v>
      </c>
      <c r="DB101">
        <v>8760</v>
      </c>
      <c r="DC101">
        <v>8760</v>
      </c>
    </row>
    <row r="102" spans="1:107">
      <c r="A102" t="s">
        <v>464</v>
      </c>
      <c r="B102" t="s">
        <v>464</v>
      </c>
      <c r="C102" t="s">
        <v>742</v>
      </c>
      <c r="D102" t="s">
        <v>945</v>
      </c>
      <c r="E102" t="s">
        <v>946</v>
      </c>
      <c r="F102">
        <v>102125</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1</v>
      </c>
      <c r="AT102">
        <v>6</v>
      </c>
      <c r="AU102">
        <v>14</v>
      </c>
      <c r="AV102">
        <v>21</v>
      </c>
      <c r="AW102">
        <v>52</v>
      </c>
      <c r="AX102">
        <v>70</v>
      </c>
      <c r="AY102">
        <v>107</v>
      </c>
      <c r="AZ102">
        <v>168</v>
      </c>
      <c r="BA102">
        <v>299</v>
      </c>
      <c r="BB102">
        <v>485</v>
      </c>
      <c r="BC102">
        <v>733</v>
      </c>
      <c r="BD102">
        <v>979</v>
      </c>
      <c r="BE102">
        <v>1411</v>
      </c>
      <c r="BF102">
        <v>1869</v>
      </c>
      <c r="BG102">
        <v>2350</v>
      </c>
      <c r="BH102">
        <v>2698</v>
      </c>
      <c r="BI102">
        <v>3152</v>
      </c>
      <c r="BJ102">
        <v>3449</v>
      </c>
      <c r="BK102">
        <v>3854</v>
      </c>
      <c r="BL102">
        <v>4246</v>
      </c>
      <c r="BM102">
        <v>4721</v>
      </c>
      <c r="BN102">
        <v>5029</v>
      </c>
      <c r="BO102">
        <v>5393</v>
      </c>
      <c r="BP102">
        <v>5727</v>
      </c>
      <c r="BQ102">
        <v>6137</v>
      </c>
      <c r="BR102">
        <v>6448</v>
      </c>
      <c r="BS102">
        <v>6877</v>
      </c>
      <c r="BT102">
        <v>7190</v>
      </c>
      <c r="BU102">
        <v>7581</v>
      </c>
      <c r="BV102">
        <v>7820</v>
      </c>
      <c r="BW102">
        <v>8040</v>
      </c>
      <c r="BX102">
        <v>8165</v>
      </c>
      <c r="BY102">
        <v>8317</v>
      </c>
      <c r="BZ102">
        <v>8405</v>
      </c>
      <c r="CA102">
        <v>8540</v>
      </c>
      <c r="CB102">
        <v>8608</v>
      </c>
      <c r="CC102">
        <v>8663</v>
      </c>
      <c r="CD102">
        <v>8698</v>
      </c>
      <c r="CE102">
        <v>8742</v>
      </c>
      <c r="CF102">
        <v>8754</v>
      </c>
      <c r="CG102">
        <v>8760</v>
      </c>
      <c r="CH102">
        <v>8760</v>
      </c>
      <c r="CI102">
        <v>8760</v>
      </c>
      <c r="CJ102">
        <v>8760</v>
      </c>
      <c r="CK102">
        <v>8760</v>
      </c>
      <c r="CL102">
        <v>8760</v>
      </c>
      <c r="CM102">
        <v>8760</v>
      </c>
      <c r="CN102">
        <v>8760</v>
      </c>
      <c r="CO102">
        <v>8760</v>
      </c>
      <c r="CP102">
        <v>8760</v>
      </c>
      <c r="CQ102">
        <v>8760</v>
      </c>
      <c r="CR102">
        <v>8760</v>
      </c>
      <c r="CS102">
        <v>8760</v>
      </c>
      <c r="CT102">
        <v>8760</v>
      </c>
      <c r="CU102">
        <v>8760</v>
      </c>
      <c r="CV102">
        <v>8760</v>
      </c>
      <c r="CW102">
        <v>8760</v>
      </c>
      <c r="CX102">
        <v>8760</v>
      </c>
      <c r="CY102">
        <v>8760</v>
      </c>
      <c r="CZ102">
        <v>8760</v>
      </c>
      <c r="DA102">
        <v>8760</v>
      </c>
      <c r="DB102">
        <v>8760</v>
      </c>
      <c r="DC102">
        <v>8760</v>
      </c>
    </row>
    <row r="103" spans="1:107">
      <c r="A103" t="s">
        <v>454</v>
      </c>
      <c r="B103" t="s">
        <v>454</v>
      </c>
      <c r="C103" t="s">
        <v>742</v>
      </c>
      <c r="D103" t="s">
        <v>947</v>
      </c>
      <c r="E103" t="s">
        <v>948</v>
      </c>
      <c r="F103">
        <v>102524</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1</v>
      </c>
      <c r="AQ103">
        <v>11</v>
      </c>
      <c r="AR103">
        <v>25</v>
      </c>
      <c r="AS103">
        <v>43</v>
      </c>
      <c r="AT103">
        <v>72</v>
      </c>
      <c r="AU103">
        <v>117</v>
      </c>
      <c r="AV103">
        <v>162</v>
      </c>
      <c r="AW103">
        <v>229</v>
      </c>
      <c r="AX103">
        <v>287</v>
      </c>
      <c r="AY103">
        <v>424</v>
      </c>
      <c r="AZ103">
        <v>544</v>
      </c>
      <c r="BA103">
        <v>713</v>
      </c>
      <c r="BB103">
        <v>909</v>
      </c>
      <c r="BC103">
        <v>1280</v>
      </c>
      <c r="BD103">
        <v>1560</v>
      </c>
      <c r="BE103">
        <v>2001</v>
      </c>
      <c r="BF103">
        <v>2449</v>
      </c>
      <c r="BG103">
        <v>2926</v>
      </c>
      <c r="BH103">
        <v>3258</v>
      </c>
      <c r="BI103">
        <v>3641</v>
      </c>
      <c r="BJ103">
        <v>3979</v>
      </c>
      <c r="BK103">
        <v>4344</v>
      </c>
      <c r="BL103">
        <v>4639</v>
      </c>
      <c r="BM103">
        <v>5009</v>
      </c>
      <c r="BN103">
        <v>5298</v>
      </c>
      <c r="BO103">
        <v>5634</v>
      </c>
      <c r="BP103">
        <v>5958</v>
      </c>
      <c r="BQ103">
        <v>6352</v>
      </c>
      <c r="BR103">
        <v>6684</v>
      </c>
      <c r="BS103">
        <v>7111</v>
      </c>
      <c r="BT103">
        <v>7412</v>
      </c>
      <c r="BU103">
        <v>7704</v>
      </c>
      <c r="BV103">
        <v>7912</v>
      </c>
      <c r="BW103">
        <v>8113</v>
      </c>
      <c r="BX103">
        <v>8247</v>
      </c>
      <c r="BY103">
        <v>8381</v>
      </c>
      <c r="BZ103">
        <v>8483</v>
      </c>
      <c r="CA103">
        <v>8595</v>
      </c>
      <c r="CB103">
        <v>8671</v>
      </c>
      <c r="CC103">
        <v>8720</v>
      </c>
      <c r="CD103">
        <v>8737</v>
      </c>
      <c r="CE103">
        <v>8753</v>
      </c>
      <c r="CF103">
        <v>8759</v>
      </c>
      <c r="CG103">
        <v>8760</v>
      </c>
      <c r="CH103">
        <v>8760</v>
      </c>
      <c r="CI103">
        <v>8760</v>
      </c>
      <c r="CJ103">
        <v>8760</v>
      </c>
      <c r="CK103">
        <v>8760</v>
      </c>
      <c r="CL103">
        <v>8760</v>
      </c>
      <c r="CM103">
        <v>8760</v>
      </c>
      <c r="CN103">
        <v>8760</v>
      </c>
      <c r="CO103">
        <v>8760</v>
      </c>
      <c r="CP103">
        <v>8760</v>
      </c>
      <c r="CQ103">
        <v>8760</v>
      </c>
      <c r="CR103">
        <v>8760</v>
      </c>
      <c r="CS103">
        <v>8760</v>
      </c>
      <c r="CT103">
        <v>8760</v>
      </c>
      <c r="CU103">
        <v>8760</v>
      </c>
      <c r="CV103">
        <v>8760</v>
      </c>
      <c r="CW103">
        <v>8760</v>
      </c>
      <c r="CX103">
        <v>8760</v>
      </c>
      <c r="CY103">
        <v>8760</v>
      </c>
      <c r="CZ103">
        <v>8760</v>
      </c>
      <c r="DA103">
        <v>8760</v>
      </c>
      <c r="DB103">
        <v>8760</v>
      </c>
      <c r="DC103">
        <v>8760</v>
      </c>
    </row>
    <row r="104" spans="1:107">
      <c r="A104" t="s">
        <v>455</v>
      </c>
      <c r="B104" t="s">
        <v>455</v>
      </c>
      <c r="C104" t="s">
        <v>742</v>
      </c>
      <c r="D104" t="s">
        <v>949</v>
      </c>
      <c r="E104" t="s">
        <v>950</v>
      </c>
      <c r="F104">
        <v>102624</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1</v>
      </c>
      <c r="AQ104">
        <v>16</v>
      </c>
      <c r="AR104">
        <v>37</v>
      </c>
      <c r="AS104">
        <v>55</v>
      </c>
      <c r="AT104">
        <v>76</v>
      </c>
      <c r="AU104">
        <v>125</v>
      </c>
      <c r="AV104">
        <v>175</v>
      </c>
      <c r="AW104">
        <v>226</v>
      </c>
      <c r="AX104">
        <v>279</v>
      </c>
      <c r="AY104">
        <v>358</v>
      </c>
      <c r="AZ104">
        <v>463</v>
      </c>
      <c r="BA104">
        <v>629</v>
      </c>
      <c r="BB104">
        <v>841</v>
      </c>
      <c r="BC104">
        <v>1142</v>
      </c>
      <c r="BD104">
        <v>1463</v>
      </c>
      <c r="BE104">
        <v>1971</v>
      </c>
      <c r="BF104">
        <v>2389</v>
      </c>
      <c r="BG104">
        <v>2865</v>
      </c>
      <c r="BH104">
        <v>3243</v>
      </c>
      <c r="BI104">
        <v>3683</v>
      </c>
      <c r="BJ104">
        <v>4066</v>
      </c>
      <c r="BK104">
        <v>4456</v>
      </c>
      <c r="BL104">
        <v>4769</v>
      </c>
      <c r="BM104">
        <v>5113</v>
      </c>
      <c r="BN104">
        <v>5322</v>
      </c>
      <c r="BO104">
        <v>5644</v>
      </c>
      <c r="BP104">
        <v>5931</v>
      </c>
      <c r="BQ104">
        <v>6342</v>
      </c>
      <c r="BR104">
        <v>6642</v>
      </c>
      <c r="BS104">
        <v>7033</v>
      </c>
      <c r="BT104">
        <v>7301</v>
      </c>
      <c r="BU104">
        <v>7570</v>
      </c>
      <c r="BV104">
        <v>7805</v>
      </c>
      <c r="BW104">
        <v>8036</v>
      </c>
      <c r="BX104">
        <v>8234</v>
      </c>
      <c r="BY104">
        <v>8389</v>
      </c>
      <c r="BZ104">
        <v>8492</v>
      </c>
      <c r="CA104">
        <v>8599</v>
      </c>
      <c r="CB104">
        <v>8656</v>
      </c>
      <c r="CC104">
        <v>8701</v>
      </c>
      <c r="CD104">
        <v>8738</v>
      </c>
      <c r="CE104">
        <v>8755</v>
      </c>
      <c r="CF104">
        <v>8760</v>
      </c>
      <c r="CG104">
        <v>8760</v>
      </c>
      <c r="CH104">
        <v>8760</v>
      </c>
      <c r="CI104">
        <v>8760</v>
      </c>
      <c r="CJ104">
        <v>8760</v>
      </c>
      <c r="CK104">
        <v>8760</v>
      </c>
      <c r="CL104">
        <v>8760</v>
      </c>
      <c r="CM104">
        <v>8760</v>
      </c>
      <c r="CN104">
        <v>8760</v>
      </c>
      <c r="CO104">
        <v>8760</v>
      </c>
      <c r="CP104">
        <v>8760</v>
      </c>
      <c r="CQ104">
        <v>8760</v>
      </c>
      <c r="CR104">
        <v>8760</v>
      </c>
      <c r="CS104">
        <v>8760</v>
      </c>
      <c r="CT104">
        <v>8760</v>
      </c>
      <c r="CU104">
        <v>8760</v>
      </c>
      <c r="CV104">
        <v>8760</v>
      </c>
      <c r="CW104">
        <v>8760</v>
      </c>
      <c r="CX104">
        <v>8760</v>
      </c>
      <c r="CY104">
        <v>8760</v>
      </c>
      <c r="CZ104">
        <v>8760</v>
      </c>
      <c r="DA104">
        <v>8760</v>
      </c>
      <c r="DB104">
        <v>8760</v>
      </c>
      <c r="DC104">
        <v>8760</v>
      </c>
    </row>
    <row r="105" spans="1:107">
      <c r="A105" t="s">
        <v>456</v>
      </c>
      <c r="B105" t="s">
        <v>456</v>
      </c>
      <c r="C105" t="s">
        <v>742</v>
      </c>
      <c r="D105" t="s">
        <v>951</v>
      </c>
      <c r="E105" t="s">
        <v>952</v>
      </c>
      <c r="F105">
        <v>102720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1</v>
      </c>
      <c r="AM105">
        <v>11</v>
      </c>
      <c r="AN105">
        <v>22</v>
      </c>
      <c r="AO105">
        <v>36</v>
      </c>
      <c r="AP105">
        <v>48</v>
      </c>
      <c r="AQ105">
        <v>69</v>
      </c>
      <c r="AR105">
        <v>114</v>
      </c>
      <c r="AS105">
        <v>152</v>
      </c>
      <c r="AT105">
        <v>197</v>
      </c>
      <c r="AU105">
        <v>259</v>
      </c>
      <c r="AV105">
        <v>333</v>
      </c>
      <c r="AW105">
        <v>471</v>
      </c>
      <c r="AX105">
        <v>582</v>
      </c>
      <c r="AY105">
        <v>743</v>
      </c>
      <c r="AZ105">
        <v>899</v>
      </c>
      <c r="BA105">
        <v>1168</v>
      </c>
      <c r="BB105">
        <v>1409</v>
      </c>
      <c r="BC105">
        <v>1794</v>
      </c>
      <c r="BD105">
        <v>2123</v>
      </c>
      <c r="BE105">
        <v>2695</v>
      </c>
      <c r="BF105">
        <v>3041</v>
      </c>
      <c r="BG105">
        <v>3454</v>
      </c>
      <c r="BH105">
        <v>3791</v>
      </c>
      <c r="BI105">
        <v>4197</v>
      </c>
      <c r="BJ105">
        <v>4502</v>
      </c>
      <c r="BK105">
        <v>4839</v>
      </c>
      <c r="BL105">
        <v>5109</v>
      </c>
      <c r="BM105">
        <v>5465</v>
      </c>
      <c r="BN105">
        <v>5794</v>
      </c>
      <c r="BO105">
        <v>6177</v>
      </c>
      <c r="BP105">
        <v>6449</v>
      </c>
      <c r="BQ105">
        <v>6781</v>
      </c>
      <c r="BR105">
        <v>7028</v>
      </c>
      <c r="BS105">
        <v>7319</v>
      </c>
      <c r="BT105">
        <v>7556</v>
      </c>
      <c r="BU105">
        <v>7850</v>
      </c>
      <c r="BV105">
        <v>8041</v>
      </c>
      <c r="BW105">
        <v>8261</v>
      </c>
      <c r="BX105">
        <v>8393</v>
      </c>
      <c r="BY105">
        <v>8509</v>
      </c>
      <c r="BZ105">
        <v>8593</v>
      </c>
      <c r="CA105">
        <v>8678</v>
      </c>
      <c r="CB105">
        <v>8713</v>
      </c>
      <c r="CC105">
        <v>8734</v>
      </c>
      <c r="CD105">
        <v>8746</v>
      </c>
      <c r="CE105">
        <v>8753</v>
      </c>
      <c r="CF105">
        <v>8759</v>
      </c>
      <c r="CG105">
        <v>8759</v>
      </c>
      <c r="CH105">
        <v>8760</v>
      </c>
      <c r="CI105">
        <v>8760</v>
      </c>
      <c r="CJ105">
        <v>8760</v>
      </c>
      <c r="CK105">
        <v>8760</v>
      </c>
      <c r="CL105">
        <v>8760</v>
      </c>
      <c r="CM105">
        <v>8760</v>
      </c>
      <c r="CN105">
        <v>8760</v>
      </c>
      <c r="CO105">
        <v>8760</v>
      </c>
      <c r="CP105">
        <v>8760</v>
      </c>
      <c r="CQ105">
        <v>8760</v>
      </c>
      <c r="CR105">
        <v>8760</v>
      </c>
      <c r="CS105">
        <v>8760</v>
      </c>
      <c r="CT105">
        <v>8760</v>
      </c>
      <c r="CU105">
        <v>8760</v>
      </c>
      <c r="CV105">
        <v>8760</v>
      </c>
      <c r="CW105">
        <v>8760</v>
      </c>
      <c r="CX105">
        <v>8760</v>
      </c>
      <c r="CY105">
        <v>8760</v>
      </c>
      <c r="CZ105">
        <v>8760</v>
      </c>
      <c r="DA105">
        <v>8760</v>
      </c>
      <c r="DB105">
        <v>8760</v>
      </c>
      <c r="DC105">
        <v>8760</v>
      </c>
    </row>
    <row r="106" spans="1:107">
      <c r="A106" t="s">
        <v>457</v>
      </c>
      <c r="B106" t="s">
        <v>457</v>
      </c>
      <c r="C106" t="s">
        <v>742</v>
      </c>
      <c r="D106" t="s">
        <v>953</v>
      </c>
      <c r="E106" t="s">
        <v>954</v>
      </c>
      <c r="F106">
        <v>102326</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1</v>
      </c>
      <c r="AP106">
        <v>4</v>
      </c>
      <c r="AQ106">
        <v>17</v>
      </c>
      <c r="AR106">
        <v>26</v>
      </c>
      <c r="AS106">
        <v>45</v>
      </c>
      <c r="AT106">
        <v>71</v>
      </c>
      <c r="AU106">
        <v>106</v>
      </c>
      <c r="AV106">
        <v>144</v>
      </c>
      <c r="AW106">
        <v>200</v>
      </c>
      <c r="AX106">
        <v>253</v>
      </c>
      <c r="AY106">
        <v>360</v>
      </c>
      <c r="AZ106">
        <v>475</v>
      </c>
      <c r="BA106">
        <v>706</v>
      </c>
      <c r="BB106">
        <v>902</v>
      </c>
      <c r="BC106">
        <v>1204</v>
      </c>
      <c r="BD106">
        <v>1468</v>
      </c>
      <c r="BE106">
        <v>1934</v>
      </c>
      <c r="BF106">
        <v>2269</v>
      </c>
      <c r="BG106">
        <v>2687</v>
      </c>
      <c r="BH106">
        <v>3120</v>
      </c>
      <c r="BI106">
        <v>3617</v>
      </c>
      <c r="BJ106">
        <v>3943</v>
      </c>
      <c r="BK106">
        <v>4334</v>
      </c>
      <c r="BL106">
        <v>4668</v>
      </c>
      <c r="BM106">
        <v>5089</v>
      </c>
      <c r="BN106">
        <v>5386</v>
      </c>
      <c r="BO106">
        <v>5725</v>
      </c>
      <c r="BP106">
        <v>6007</v>
      </c>
      <c r="BQ106">
        <v>6345</v>
      </c>
      <c r="BR106">
        <v>6621</v>
      </c>
      <c r="BS106">
        <v>6975</v>
      </c>
      <c r="BT106">
        <v>7217</v>
      </c>
      <c r="BU106">
        <v>7506</v>
      </c>
      <c r="BV106">
        <v>7683</v>
      </c>
      <c r="BW106">
        <v>7916</v>
      </c>
      <c r="BX106">
        <v>8088</v>
      </c>
      <c r="BY106">
        <v>8263</v>
      </c>
      <c r="BZ106">
        <v>8392</v>
      </c>
      <c r="CA106">
        <v>8544</v>
      </c>
      <c r="CB106">
        <v>8623</v>
      </c>
      <c r="CC106">
        <v>8689</v>
      </c>
      <c r="CD106">
        <v>8726</v>
      </c>
      <c r="CE106">
        <v>8751</v>
      </c>
      <c r="CF106">
        <v>8757</v>
      </c>
      <c r="CG106">
        <v>8760</v>
      </c>
      <c r="CH106">
        <v>8760</v>
      </c>
      <c r="CI106">
        <v>8760</v>
      </c>
      <c r="CJ106">
        <v>8760</v>
      </c>
      <c r="CK106">
        <v>8760</v>
      </c>
      <c r="CL106">
        <v>8760</v>
      </c>
      <c r="CM106">
        <v>8760</v>
      </c>
      <c r="CN106">
        <v>8760</v>
      </c>
      <c r="CO106">
        <v>8760</v>
      </c>
      <c r="CP106">
        <v>8760</v>
      </c>
      <c r="CQ106">
        <v>8760</v>
      </c>
      <c r="CR106">
        <v>8760</v>
      </c>
      <c r="CS106">
        <v>8760</v>
      </c>
      <c r="CT106">
        <v>8760</v>
      </c>
      <c r="CU106">
        <v>8760</v>
      </c>
      <c r="CV106">
        <v>8760</v>
      </c>
      <c r="CW106">
        <v>8760</v>
      </c>
      <c r="CX106">
        <v>8760</v>
      </c>
      <c r="CY106">
        <v>8760</v>
      </c>
      <c r="CZ106">
        <v>8760</v>
      </c>
      <c r="DA106">
        <v>8760</v>
      </c>
      <c r="DB106">
        <v>8760</v>
      </c>
      <c r="DC106">
        <v>8760</v>
      </c>
    </row>
    <row r="107" spans="1:107">
      <c r="A107" t="s">
        <v>458</v>
      </c>
      <c r="B107" t="s">
        <v>458</v>
      </c>
      <c r="C107" t="s">
        <v>742</v>
      </c>
      <c r="D107" t="s">
        <v>955</v>
      </c>
      <c r="E107" t="s">
        <v>956</v>
      </c>
      <c r="F107">
        <v>102316</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1</v>
      </c>
      <c r="AQ107">
        <v>4</v>
      </c>
      <c r="AR107">
        <v>20</v>
      </c>
      <c r="AS107">
        <v>38</v>
      </c>
      <c r="AT107">
        <v>56</v>
      </c>
      <c r="AU107">
        <v>81</v>
      </c>
      <c r="AV107">
        <v>111</v>
      </c>
      <c r="AW107">
        <v>158</v>
      </c>
      <c r="AX107">
        <v>215</v>
      </c>
      <c r="AY107">
        <v>314</v>
      </c>
      <c r="AZ107">
        <v>448</v>
      </c>
      <c r="BA107">
        <v>581</v>
      </c>
      <c r="BB107">
        <v>760</v>
      </c>
      <c r="BC107">
        <v>1068</v>
      </c>
      <c r="BD107">
        <v>1325</v>
      </c>
      <c r="BE107">
        <v>1824</v>
      </c>
      <c r="BF107">
        <v>2187</v>
      </c>
      <c r="BG107">
        <v>2616</v>
      </c>
      <c r="BH107">
        <v>3017</v>
      </c>
      <c r="BI107">
        <v>3487</v>
      </c>
      <c r="BJ107">
        <v>3853</v>
      </c>
      <c r="BK107">
        <v>4317</v>
      </c>
      <c r="BL107">
        <v>4650</v>
      </c>
      <c r="BM107">
        <v>4990</v>
      </c>
      <c r="BN107">
        <v>5332</v>
      </c>
      <c r="BO107">
        <v>5735</v>
      </c>
      <c r="BP107">
        <v>6070</v>
      </c>
      <c r="BQ107">
        <v>6466</v>
      </c>
      <c r="BR107">
        <v>6768</v>
      </c>
      <c r="BS107">
        <v>7152</v>
      </c>
      <c r="BT107">
        <v>7463</v>
      </c>
      <c r="BU107">
        <v>7766</v>
      </c>
      <c r="BV107">
        <v>7996</v>
      </c>
      <c r="BW107">
        <v>8207</v>
      </c>
      <c r="BX107">
        <v>8339</v>
      </c>
      <c r="BY107">
        <v>8460</v>
      </c>
      <c r="BZ107">
        <v>8519</v>
      </c>
      <c r="CA107">
        <v>8574</v>
      </c>
      <c r="CB107">
        <v>8619</v>
      </c>
      <c r="CC107">
        <v>8657</v>
      </c>
      <c r="CD107">
        <v>8685</v>
      </c>
      <c r="CE107">
        <v>8718</v>
      </c>
      <c r="CF107">
        <v>8738</v>
      </c>
      <c r="CG107">
        <v>8755</v>
      </c>
      <c r="CH107">
        <v>8760</v>
      </c>
      <c r="CI107">
        <v>8760</v>
      </c>
      <c r="CJ107">
        <v>8760</v>
      </c>
      <c r="CK107">
        <v>8760</v>
      </c>
      <c r="CL107">
        <v>8760</v>
      </c>
      <c r="CM107">
        <v>8760</v>
      </c>
      <c r="CN107">
        <v>8760</v>
      </c>
      <c r="CO107">
        <v>8760</v>
      </c>
      <c r="CP107">
        <v>8760</v>
      </c>
      <c r="CQ107">
        <v>8760</v>
      </c>
      <c r="CR107">
        <v>8760</v>
      </c>
      <c r="CS107">
        <v>8760</v>
      </c>
      <c r="CT107">
        <v>8760</v>
      </c>
      <c r="CU107">
        <v>8760</v>
      </c>
      <c r="CV107">
        <v>8760</v>
      </c>
      <c r="CW107">
        <v>8760</v>
      </c>
      <c r="CX107">
        <v>8760</v>
      </c>
      <c r="CY107">
        <v>8760</v>
      </c>
      <c r="CZ107">
        <v>8760</v>
      </c>
      <c r="DA107">
        <v>8760</v>
      </c>
      <c r="DB107">
        <v>8760</v>
      </c>
      <c r="DC107">
        <v>8760</v>
      </c>
    </row>
    <row r="108" spans="1:107">
      <c r="A108" s="10" t="s">
        <v>712</v>
      </c>
      <c r="B108" s="10" t="s">
        <v>712</v>
      </c>
      <c r="C108" s="10" t="s">
        <v>742</v>
      </c>
      <c r="D108" s="10" t="s">
        <v>957</v>
      </c>
      <c r="E108" s="10" t="s">
        <v>958</v>
      </c>
      <c r="F108" s="10">
        <v>102626</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1</v>
      </c>
      <c r="AP108">
        <v>7</v>
      </c>
      <c r="AQ108">
        <v>19</v>
      </c>
      <c r="AR108">
        <v>33</v>
      </c>
      <c r="AS108">
        <v>63</v>
      </c>
      <c r="AT108">
        <v>84</v>
      </c>
      <c r="AU108">
        <v>122</v>
      </c>
      <c r="AV108">
        <v>178</v>
      </c>
      <c r="AW108">
        <v>247</v>
      </c>
      <c r="AX108">
        <v>300</v>
      </c>
      <c r="AY108">
        <v>375</v>
      </c>
      <c r="AZ108">
        <v>452</v>
      </c>
      <c r="BA108">
        <v>585</v>
      </c>
      <c r="BB108">
        <v>744</v>
      </c>
      <c r="BC108">
        <v>1055</v>
      </c>
      <c r="BD108">
        <v>1414</v>
      </c>
      <c r="BE108">
        <v>1953</v>
      </c>
      <c r="BF108">
        <v>2329</v>
      </c>
      <c r="BG108">
        <v>2751</v>
      </c>
      <c r="BH108">
        <v>3071</v>
      </c>
      <c r="BI108">
        <v>3519</v>
      </c>
      <c r="BJ108">
        <v>3891</v>
      </c>
      <c r="BK108">
        <v>4285</v>
      </c>
      <c r="BL108">
        <v>4572</v>
      </c>
      <c r="BM108">
        <v>4943</v>
      </c>
      <c r="BN108">
        <v>5158</v>
      </c>
      <c r="BO108">
        <v>5436</v>
      </c>
      <c r="BP108">
        <v>5710</v>
      </c>
      <c r="BQ108">
        <v>6109</v>
      </c>
      <c r="BR108">
        <v>6440</v>
      </c>
      <c r="BS108">
        <v>6836</v>
      </c>
      <c r="BT108">
        <v>7114</v>
      </c>
      <c r="BU108">
        <v>7435</v>
      </c>
      <c r="BV108">
        <v>7694</v>
      </c>
      <c r="BW108">
        <v>7965</v>
      </c>
      <c r="BX108">
        <v>8167</v>
      </c>
      <c r="BY108">
        <v>8352</v>
      </c>
      <c r="BZ108">
        <v>8482</v>
      </c>
      <c r="CA108">
        <v>8574</v>
      </c>
      <c r="CB108">
        <v>8639</v>
      </c>
      <c r="CC108">
        <v>8703</v>
      </c>
      <c r="CD108">
        <v>8742</v>
      </c>
      <c r="CE108">
        <v>8753</v>
      </c>
      <c r="CF108">
        <v>8760</v>
      </c>
      <c r="CG108">
        <v>8760</v>
      </c>
      <c r="CH108">
        <v>8760</v>
      </c>
      <c r="CI108">
        <v>8760</v>
      </c>
      <c r="CJ108">
        <v>8760</v>
      </c>
      <c r="CK108">
        <v>8760</v>
      </c>
      <c r="CL108">
        <v>8760</v>
      </c>
      <c r="CM108">
        <v>8760</v>
      </c>
      <c r="CN108">
        <v>8760</v>
      </c>
      <c r="CO108">
        <v>8760</v>
      </c>
      <c r="CP108">
        <v>8760</v>
      </c>
      <c r="CQ108">
        <v>8760</v>
      </c>
      <c r="CR108">
        <v>8760</v>
      </c>
      <c r="CS108">
        <v>8760</v>
      </c>
      <c r="CT108">
        <v>8760</v>
      </c>
      <c r="CU108">
        <v>8760</v>
      </c>
      <c r="CV108">
        <v>8760</v>
      </c>
      <c r="CW108">
        <v>8760</v>
      </c>
      <c r="CX108">
        <v>8760</v>
      </c>
      <c r="CY108">
        <v>8760</v>
      </c>
      <c r="CZ108">
        <v>8760</v>
      </c>
      <c r="DA108">
        <v>8760</v>
      </c>
      <c r="DB108">
        <v>8760</v>
      </c>
      <c r="DC108">
        <v>8760</v>
      </c>
    </row>
    <row r="109" spans="1:107">
      <c r="A109" t="s">
        <v>467</v>
      </c>
      <c r="B109" t="s">
        <v>467</v>
      </c>
      <c r="C109" t="s">
        <v>742</v>
      </c>
      <c r="D109" t="s">
        <v>959</v>
      </c>
      <c r="E109" t="s">
        <v>960</v>
      </c>
      <c r="F109">
        <v>102008</v>
      </c>
      <c r="G109">
        <v>0</v>
      </c>
      <c r="H109">
        <v>0</v>
      </c>
      <c r="I109">
        <v>0</v>
      </c>
      <c r="J109">
        <v>0</v>
      </c>
      <c r="K109">
        <v>0</v>
      </c>
      <c r="L109">
        <v>0</v>
      </c>
      <c r="M109">
        <v>0</v>
      </c>
      <c r="N109">
        <v>0</v>
      </c>
      <c r="O109">
        <v>0</v>
      </c>
      <c r="P109">
        <v>0</v>
      </c>
      <c r="Q109">
        <v>0</v>
      </c>
      <c r="R109">
        <v>0</v>
      </c>
      <c r="S109">
        <v>0</v>
      </c>
      <c r="T109">
        <v>0</v>
      </c>
      <c r="U109">
        <v>0</v>
      </c>
      <c r="V109">
        <v>0</v>
      </c>
      <c r="W109">
        <v>0</v>
      </c>
      <c r="X109">
        <v>0</v>
      </c>
      <c r="Y109">
        <v>4</v>
      </c>
      <c r="Z109">
        <v>7</v>
      </c>
      <c r="AA109">
        <v>19</v>
      </c>
      <c r="AB109">
        <v>27</v>
      </c>
      <c r="AC109">
        <v>46</v>
      </c>
      <c r="AD109">
        <v>87</v>
      </c>
      <c r="AE109">
        <v>140</v>
      </c>
      <c r="AF109">
        <v>172</v>
      </c>
      <c r="AG109">
        <v>222</v>
      </c>
      <c r="AH109">
        <v>284</v>
      </c>
      <c r="AI109">
        <v>362</v>
      </c>
      <c r="AJ109">
        <v>451</v>
      </c>
      <c r="AK109">
        <v>538</v>
      </c>
      <c r="AL109">
        <v>618</v>
      </c>
      <c r="AM109">
        <v>710</v>
      </c>
      <c r="AN109">
        <v>802</v>
      </c>
      <c r="AO109">
        <v>898</v>
      </c>
      <c r="AP109">
        <v>997</v>
      </c>
      <c r="AQ109">
        <v>1105</v>
      </c>
      <c r="AR109">
        <v>1219</v>
      </c>
      <c r="AS109">
        <v>1337</v>
      </c>
      <c r="AT109">
        <v>1455</v>
      </c>
      <c r="AU109">
        <v>1628</v>
      </c>
      <c r="AV109">
        <v>1843</v>
      </c>
      <c r="AW109">
        <v>2065</v>
      </c>
      <c r="AX109">
        <v>2226</v>
      </c>
      <c r="AY109">
        <v>2468</v>
      </c>
      <c r="AZ109">
        <v>2674</v>
      </c>
      <c r="BA109">
        <v>2938</v>
      </c>
      <c r="BB109">
        <v>3117</v>
      </c>
      <c r="BC109">
        <v>3409</v>
      </c>
      <c r="BD109">
        <v>3670</v>
      </c>
      <c r="BE109">
        <v>4001</v>
      </c>
      <c r="BF109">
        <v>4301</v>
      </c>
      <c r="BG109">
        <v>4657</v>
      </c>
      <c r="BH109">
        <v>4913</v>
      </c>
      <c r="BI109">
        <v>5205</v>
      </c>
      <c r="BJ109">
        <v>5459</v>
      </c>
      <c r="BK109">
        <v>5760</v>
      </c>
      <c r="BL109">
        <v>6017</v>
      </c>
      <c r="BM109">
        <v>6276</v>
      </c>
      <c r="BN109">
        <v>6538</v>
      </c>
      <c r="BO109">
        <v>6802</v>
      </c>
      <c r="BP109">
        <v>7050</v>
      </c>
      <c r="BQ109">
        <v>7309</v>
      </c>
      <c r="BR109">
        <v>7521</v>
      </c>
      <c r="BS109">
        <v>7784</v>
      </c>
      <c r="BT109">
        <v>7969</v>
      </c>
      <c r="BU109">
        <v>8153</v>
      </c>
      <c r="BV109">
        <v>8278</v>
      </c>
      <c r="BW109">
        <v>8407</v>
      </c>
      <c r="BX109">
        <v>8499</v>
      </c>
      <c r="BY109">
        <v>8596</v>
      </c>
      <c r="BZ109">
        <v>8646</v>
      </c>
      <c r="CA109">
        <v>8688</v>
      </c>
      <c r="CB109">
        <v>8708</v>
      </c>
      <c r="CC109">
        <v>8722</v>
      </c>
      <c r="CD109">
        <v>8732</v>
      </c>
      <c r="CE109">
        <v>8744</v>
      </c>
      <c r="CF109">
        <v>8749</v>
      </c>
      <c r="CG109">
        <v>8760</v>
      </c>
      <c r="CH109">
        <v>8760</v>
      </c>
      <c r="CI109">
        <v>8760</v>
      </c>
      <c r="CJ109">
        <v>8760</v>
      </c>
      <c r="CK109">
        <v>8760</v>
      </c>
      <c r="CL109">
        <v>8760</v>
      </c>
      <c r="CM109">
        <v>8760</v>
      </c>
      <c r="CN109">
        <v>8760</v>
      </c>
      <c r="CO109">
        <v>8760</v>
      </c>
      <c r="CP109">
        <v>8760</v>
      </c>
      <c r="CQ109">
        <v>8760</v>
      </c>
      <c r="CR109">
        <v>8760</v>
      </c>
      <c r="CS109">
        <v>8760</v>
      </c>
      <c r="CT109">
        <v>8760</v>
      </c>
      <c r="CU109">
        <v>8760</v>
      </c>
      <c r="CV109">
        <v>8760</v>
      </c>
      <c r="CW109">
        <v>8760</v>
      </c>
      <c r="CX109">
        <v>8760</v>
      </c>
      <c r="CY109">
        <v>8760</v>
      </c>
      <c r="CZ109">
        <v>8760</v>
      </c>
      <c r="DA109">
        <v>8760</v>
      </c>
      <c r="DB109">
        <v>8760</v>
      </c>
      <c r="DC109">
        <v>8760</v>
      </c>
    </row>
    <row r="110" spans="1:107">
      <c r="A110" t="s">
        <v>469</v>
      </c>
      <c r="B110" t="s">
        <v>469</v>
      </c>
      <c r="C110" t="s">
        <v>742</v>
      </c>
      <c r="D110" t="s">
        <v>961</v>
      </c>
      <c r="E110" t="s">
        <v>962</v>
      </c>
      <c r="F110">
        <v>102320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4</v>
      </c>
      <c r="AO110">
        <v>10</v>
      </c>
      <c r="AP110">
        <v>12</v>
      </c>
      <c r="AQ110">
        <v>14</v>
      </c>
      <c r="AR110">
        <v>16</v>
      </c>
      <c r="AS110">
        <v>22</v>
      </c>
      <c r="AT110">
        <v>34</v>
      </c>
      <c r="AU110">
        <v>65</v>
      </c>
      <c r="AV110">
        <v>115</v>
      </c>
      <c r="AW110">
        <v>198</v>
      </c>
      <c r="AX110">
        <v>269</v>
      </c>
      <c r="AY110">
        <v>411</v>
      </c>
      <c r="AZ110">
        <v>535</v>
      </c>
      <c r="BA110">
        <v>763</v>
      </c>
      <c r="BB110">
        <v>1003</v>
      </c>
      <c r="BC110">
        <v>1343</v>
      </c>
      <c r="BD110">
        <v>1598</v>
      </c>
      <c r="BE110">
        <v>2052</v>
      </c>
      <c r="BF110">
        <v>2498</v>
      </c>
      <c r="BG110">
        <v>2952</v>
      </c>
      <c r="BH110">
        <v>3289</v>
      </c>
      <c r="BI110">
        <v>3685</v>
      </c>
      <c r="BJ110">
        <v>4008</v>
      </c>
      <c r="BK110">
        <v>4505</v>
      </c>
      <c r="BL110">
        <v>4901</v>
      </c>
      <c r="BM110">
        <v>5264</v>
      </c>
      <c r="BN110">
        <v>5561</v>
      </c>
      <c r="BO110">
        <v>5897</v>
      </c>
      <c r="BP110">
        <v>6171</v>
      </c>
      <c r="BQ110">
        <v>6597</v>
      </c>
      <c r="BR110">
        <v>6928</v>
      </c>
      <c r="BS110">
        <v>7328</v>
      </c>
      <c r="BT110">
        <v>7597</v>
      </c>
      <c r="BU110">
        <v>7906</v>
      </c>
      <c r="BV110">
        <v>8086</v>
      </c>
      <c r="BW110">
        <v>8270</v>
      </c>
      <c r="BX110">
        <v>8380</v>
      </c>
      <c r="BY110">
        <v>8495</v>
      </c>
      <c r="BZ110">
        <v>8578</v>
      </c>
      <c r="CA110">
        <v>8642</v>
      </c>
      <c r="CB110">
        <v>8675</v>
      </c>
      <c r="CC110">
        <v>8718</v>
      </c>
      <c r="CD110">
        <v>8728</v>
      </c>
      <c r="CE110">
        <v>8740</v>
      </c>
      <c r="CF110">
        <v>8748</v>
      </c>
      <c r="CG110">
        <v>8754</v>
      </c>
      <c r="CH110">
        <v>8760</v>
      </c>
      <c r="CI110">
        <v>8760</v>
      </c>
      <c r="CJ110">
        <v>8760</v>
      </c>
      <c r="CK110">
        <v>8760</v>
      </c>
      <c r="CL110">
        <v>8760</v>
      </c>
      <c r="CM110">
        <v>8760</v>
      </c>
      <c r="CN110">
        <v>8760</v>
      </c>
      <c r="CO110">
        <v>8760</v>
      </c>
      <c r="CP110">
        <v>8760</v>
      </c>
      <c r="CQ110">
        <v>8760</v>
      </c>
      <c r="CR110">
        <v>8760</v>
      </c>
      <c r="CS110">
        <v>8760</v>
      </c>
      <c r="CT110">
        <v>8760</v>
      </c>
      <c r="CU110">
        <v>8760</v>
      </c>
      <c r="CV110">
        <v>8760</v>
      </c>
      <c r="CW110">
        <v>8760</v>
      </c>
      <c r="CX110">
        <v>8760</v>
      </c>
      <c r="CY110">
        <v>8760</v>
      </c>
      <c r="CZ110">
        <v>8760</v>
      </c>
      <c r="DA110">
        <v>8760</v>
      </c>
      <c r="DB110">
        <v>8760</v>
      </c>
      <c r="DC110">
        <v>8760</v>
      </c>
    </row>
    <row r="111" spans="1:107">
      <c r="A111" t="s">
        <v>468</v>
      </c>
      <c r="B111" t="s">
        <v>468</v>
      </c>
      <c r="C111" t="s">
        <v>742</v>
      </c>
      <c r="D111" t="s">
        <v>963</v>
      </c>
      <c r="E111" t="s">
        <v>964</v>
      </c>
      <c r="F111">
        <v>102815</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2</v>
      </c>
      <c r="AC111">
        <v>7</v>
      </c>
      <c r="AD111">
        <v>24</v>
      </c>
      <c r="AE111">
        <v>49</v>
      </c>
      <c r="AF111">
        <v>68</v>
      </c>
      <c r="AG111">
        <v>97</v>
      </c>
      <c r="AH111">
        <v>123</v>
      </c>
      <c r="AI111">
        <v>159</v>
      </c>
      <c r="AJ111">
        <v>196</v>
      </c>
      <c r="AK111">
        <v>240</v>
      </c>
      <c r="AL111">
        <v>261</v>
      </c>
      <c r="AM111">
        <v>298</v>
      </c>
      <c r="AN111">
        <v>348</v>
      </c>
      <c r="AO111">
        <v>398</v>
      </c>
      <c r="AP111">
        <v>445</v>
      </c>
      <c r="AQ111">
        <v>519</v>
      </c>
      <c r="AR111">
        <v>616</v>
      </c>
      <c r="AS111">
        <v>738</v>
      </c>
      <c r="AT111">
        <v>845</v>
      </c>
      <c r="AU111">
        <v>984</v>
      </c>
      <c r="AV111">
        <v>1115</v>
      </c>
      <c r="AW111">
        <v>1298</v>
      </c>
      <c r="AX111">
        <v>1416</v>
      </c>
      <c r="AY111">
        <v>1612</v>
      </c>
      <c r="AZ111">
        <v>1801</v>
      </c>
      <c r="BA111">
        <v>2060</v>
      </c>
      <c r="BB111">
        <v>2321</v>
      </c>
      <c r="BC111">
        <v>2773</v>
      </c>
      <c r="BD111">
        <v>3121</v>
      </c>
      <c r="BE111">
        <v>3535</v>
      </c>
      <c r="BF111">
        <v>3840</v>
      </c>
      <c r="BG111">
        <v>4205</v>
      </c>
      <c r="BH111">
        <v>4517</v>
      </c>
      <c r="BI111">
        <v>4853</v>
      </c>
      <c r="BJ111">
        <v>5148</v>
      </c>
      <c r="BK111">
        <v>5447</v>
      </c>
      <c r="BL111">
        <v>5693</v>
      </c>
      <c r="BM111">
        <v>5977</v>
      </c>
      <c r="BN111">
        <v>6273</v>
      </c>
      <c r="BO111">
        <v>6591</v>
      </c>
      <c r="BP111">
        <v>6856</v>
      </c>
      <c r="BQ111">
        <v>7148</v>
      </c>
      <c r="BR111">
        <v>7372</v>
      </c>
      <c r="BS111">
        <v>7650</v>
      </c>
      <c r="BT111">
        <v>7848</v>
      </c>
      <c r="BU111">
        <v>8089</v>
      </c>
      <c r="BV111">
        <v>8250</v>
      </c>
      <c r="BW111">
        <v>8401</v>
      </c>
      <c r="BX111">
        <v>8498</v>
      </c>
      <c r="BY111">
        <v>8579</v>
      </c>
      <c r="BZ111">
        <v>8636</v>
      </c>
      <c r="CA111">
        <v>8686</v>
      </c>
      <c r="CB111">
        <v>8716</v>
      </c>
      <c r="CC111">
        <v>8735</v>
      </c>
      <c r="CD111">
        <v>8753</v>
      </c>
      <c r="CE111">
        <v>8760</v>
      </c>
      <c r="CF111">
        <v>8760</v>
      </c>
      <c r="CG111">
        <v>8760</v>
      </c>
      <c r="CH111">
        <v>8760</v>
      </c>
      <c r="CI111">
        <v>8760</v>
      </c>
      <c r="CJ111">
        <v>8760</v>
      </c>
      <c r="CK111">
        <v>8760</v>
      </c>
      <c r="CL111">
        <v>8760</v>
      </c>
      <c r="CM111">
        <v>8760</v>
      </c>
      <c r="CN111">
        <v>8760</v>
      </c>
      <c r="CO111">
        <v>8760</v>
      </c>
      <c r="CP111">
        <v>8760</v>
      </c>
      <c r="CQ111">
        <v>8760</v>
      </c>
      <c r="CR111">
        <v>8760</v>
      </c>
      <c r="CS111">
        <v>8760</v>
      </c>
      <c r="CT111">
        <v>8760</v>
      </c>
      <c r="CU111">
        <v>8760</v>
      </c>
      <c r="CV111">
        <v>8760</v>
      </c>
      <c r="CW111">
        <v>8760</v>
      </c>
      <c r="CX111">
        <v>8760</v>
      </c>
      <c r="CY111">
        <v>8760</v>
      </c>
      <c r="CZ111">
        <v>8760</v>
      </c>
      <c r="DA111">
        <v>8760</v>
      </c>
      <c r="DB111">
        <v>8760</v>
      </c>
      <c r="DC111">
        <v>8760</v>
      </c>
    </row>
    <row r="112" spans="1:107">
      <c r="A112" t="s">
        <v>470</v>
      </c>
      <c r="B112" t="s">
        <v>470</v>
      </c>
      <c r="C112" t="s">
        <v>742</v>
      </c>
      <c r="D112" t="s">
        <v>965</v>
      </c>
      <c r="E112" t="s">
        <v>966</v>
      </c>
      <c r="F112">
        <v>102017</v>
      </c>
      <c r="G112">
        <v>0</v>
      </c>
      <c r="H112">
        <v>0</v>
      </c>
      <c r="I112">
        <v>0</v>
      </c>
      <c r="J112">
        <v>0</v>
      </c>
      <c r="K112">
        <v>0</v>
      </c>
      <c r="L112">
        <v>0</v>
      </c>
      <c r="M112">
        <v>0</v>
      </c>
      <c r="N112">
        <v>0</v>
      </c>
      <c r="O112">
        <v>0</v>
      </c>
      <c r="P112">
        <v>0</v>
      </c>
      <c r="Q112">
        <v>0</v>
      </c>
      <c r="R112">
        <v>0</v>
      </c>
      <c r="S112">
        <v>0</v>
      </c>
      <c r="T112">
        <v>0</v>
      </c>
      <c r="U112">
        <v>0</v>
      </c>
      <c r="V112">
        <v>0</v>
      </c>
      <c r="W112">
        <v>0</v>
      </c>
      <c r="X112">
        <v>1</v>
      </c>
      <c r="Y112">
        <v>9</v>
      </c>
      <c r="Z112">
        <v>13</v>
      </c>
      <c r="AA112">
        <v>15</v>
      </c>
      <c r="AB112">
        <v>18</v>
      </c>
      <c r="AC112">
        <v>26</v>
      </c>
      <c r="AD112">
        <v>34</v>
      </c>
      <c r="AE112">
        <v>55</v>
      </c>
      <c r="AF112">
        <v>73</v>
      </c>
      <c r="AG112">
        <v>96</v>
      </c>
      <c r="AH112">
        <v>110</v>
      </c>
      <c r="AI112">
        <v>150</v>
      </c>
      <c r="AJ112">
        <v>204</v>
      </c>
      <c r="AK112">
        <v>275</v>
      </c>
      <c r="AL112">
        <v>325</v>
      </c>
      <c r="AM112">
        <v>418</v>
      </c>
      <c r="AN112">
        <v>474</v>
      </c>
      <c r="AO112">
        <v>588</v>
      </c>
      <c r="AP112">
        <v>679</v>
      </c>
      <c r="AQ112">
        <v>813</v>
      </c>
      <c r="AR112">
        <v>928</v>
      </c>
      <c r="AS112">
        <v>1017</v>
      </c>
      <c r="AT112">
        <v>1124</v>
      </c>
      <c r="AU112">
        <v>1242</v>
      </c>
      <c r="AV112">
        <v>1348</v>
      </c>
      <c r="AW112">
        <v>1519</v>
      </c>
      <c r="AX112">
        <v>1710</v>
      </c>
      <c r="AY112">
        <v>1952</v>
      </c>
      <c r="AZ112">
        <v>2108</v>
      </c>
      <c r="BA112">
        <v>2340</v>
      </c>
      <c r="BB112">
        <v>2595</v>
      </c>
      <c r="BC112">
        <v>2917</v>
      </c>
      <c r="BD112">
        <v>3200</v>
      </c>
      <c r="BE112">
        <v>3662</v>
      </c>
      <c r="BF112">
        <v>4050</v>
      </c>
      <c r="BG112">
        <v>4423</v>
      </c>
      <c r="BH112">
        <v>4696</v>
      </c>
      <c r="BI112">
        <v>5071</v>
      </c>
      <c r="BJ112">
        <v>5316</v>
      </c>
      <c r="BK112">
        <v>5579</v>
      </c>
      <c r="BL112">
        <v>5789</v>
      </c>
      <c r="BM112">
        <v>6038</v>
      </c>
      <c r="BN112">
        <v>6212</v>
      </c>
      <c r="BO112">
        <v>6455</v>
      </c>
      <c r="BP112">
        <v>6676</v>
      </c>
      <c r="BQ112">
        <v>6976</v>
      </c>
      <c r="BR112">
        <v>7270</v>
      </c>
      <c r="BS112">
        <v>7559</v>
      </c>
      <c r="BT112">
        <v>7808</v>
      </c>
      <c r="BU112">
        <v>8075</v>
      </c>
      <c r="BV112">
        <v>8268</v>
      </c>
      <c r="BW112">
        <v>8418</v>
      </c>
      <c r="BX112">
        <v>8528</v>
      </c>
      <c r="BY112">
        <v>8613</v>
      </c>
      <c r="BZ112">
        <v>8656</v>
      </c>
      <c r="CA112">
        <v>8692</v>
      </c>
      <c r="CB112">
        <v>8718</v>
      </c>
      <c r="CC112">
        <v>8737</v>
      </c>
      <c r="CD112">
        <v>8753</v>
      </c>
      <c r="CE112">
        <v>8760</v>
      </c>
      <c r="CF112">
        <v>8760</v>
      </c>
      <c r="CG112">
        <v>8760</v>
      </c>
      <c r="CH112">
        <v>8760</v>
      </c>
      <c r="CI112">
        <v>8760</v>
      </c>
      <c r="CJ112">
        <v>8760</v>
      </c>
      <c r="CK112">
        <v>8760</v>
      </c>
      <c r="CL112">
        <v>8760</v>
      </c>
      <c r="CM112">
        <v>8760</v>
      </c>
      <c r="CN112">
        <v>8760</v>
      </c>
      <c r="CO112">
        <v>8760</v>
      </c>
      <c r="CP112">
        <v>8760</v>
      </c>
      <c r="CQ112">
        <v>8760</v>
      </c>
      <c r="CR112">
        <v>8760</v>
      </c>
      <c r="CS112">
        <v>8760</v>
      </c>
      <c r="CT112">
        <v>8760</v>
      </c>
      <c r="CU112">
        <v>8760</v>
      </c>
      <c r="CV112">
        <v>8760</v>
      </c>
      <c r="CW112">
        <v>8760</v>
      </c>
      <c r="CX112">
        <v>8760</v>
      </c>
      <c r="CY112">
        <v>8760</v>
      </c>
      <c r="CZ112">
        <v>8760</v>
      </c>
      <c r="DA112">
        <v>8760</v>
      </c>
      <c r="DB112">
        <v>8760</v>
      </c>
      <c r="DC112">
        <v>8760</v>
      </c>
    </row>
    <row r="113" spans="1:107">
      <c r="A113" t="s">
        <v>471</v>
      </c>
      <c r="B113" t="s">
        <v>471</v>
      </c>
      <c r="C113" t="s">
        <v>742</v>
      </c>
      <c r="D113" t="s">
        <v>967</v>
      </c>
      <c r="E113" t="s">
        <v>968</v>
      </c>
      <c r="F113">
        <v>102307</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1</v>
      </c>
      <c r="AR113">
        <v>8</v>
      </c>
      <c r="AS113">
        <v>13</v>
      </c>
      <c r="AT113">
        <v>17</v>
      </c>
      <c r="AU113">
        <v>27</v>
      </c>
      <c r="AV113">
        <v>42</v>
      </c>
      <c r="AW113">
        <v>73</v>
      </c>
      <c r="AX113">
        <v>107</v>
      </c>
      <c r="AY113">
        <v>170</v>
      </c>
      <c r="AZ113">
        <v>237</v>
      </c>
      <c r="BA113">
        <v>347</v>
      </c>
      <c r="BB113">
        <v>518</v>
      </c>
      <c r="BC113">
        <v>766</v>
      </c>
      <c r="BD113">
        <v>1003</v>
      </c>
      <c r="BE113">
        <v>1445</v>
      </c>
      <c r="BF113">
        <v>1875</v>
      </c>
      <c r="BG113">
        <v>2347</v>
      </c>
      <c r="BH113">
        <v>2729</v>
      </c>
      <c r="BI113">
        <v>3188</v>
      </c>
      <c r="BJ113">
        <v>3601</v>
      </c>
      <c r="BK113">
        <v>3996</v>
      </c>
      <c r="BL113">
        <v>4307</v>
      </c>
      <c r="BM113">
        <v>4659</v>
      </c>
      <c r="BN113">
        <v>4920</v>
      </c>
      <c r="BO113">
        <v>5231</v>
      </c>
      <c r="BP113">
        <v>5552</v>
      </c>
      <c r="BQ113">
        <v>5942</v>
      </c>
      <c r="BR113">
        <v>6228</v>
      </c>
      <c r="BS113">
        <v>6641</v>
      </c>
      <c r="BT113">
        <v>7038</v>
      </c>
      <c r="BU113">
        <v>7411</v>
      </c>
      <c r="BV113">
        <v>7663</v>
      </c>
      <c r="BW113">
        <v>7933</v>
      </c>
      <c r="BX113">
        <v>8148</v>
      </c>
      <c r="BY113">
        <v>8353</v>
      </c>
      <c r="BZ113">
        <v>8493</v>
      </c>
      <c r="CA113">
        <v>8594</v>
      </c>
      <c r="CB113">
        <v>8660</v>
      </c>
      <c r="CC113">
        <v>8714</v>
      </c>
      <c r="CD113">
        <v>8742</v>
      </c>
      <c r="CE113">
        <v>8758</v>
      </c>
      <c r="CF113">
        <v>8760</v>
      </c>
      <c r="CG113">
        <v>8760</v>
      </c>
      <c r="CH113">
        <v>8760</v>
      </c>
      <c r="CI113">
        <v>8760</v>
      </c>
      <c r="CJ113">
        <v>8760</v>
      </c>
      <c r="CK113">
        <v>8760</v>
      </c>
      <c r="CL113">
        <v>8760</v>
      </c>
      <c r="CM113">
        <v>8760</v>
      </c>
      <c r="CN113">
        <v>8760</v>
      </c>
      <c r="CO113">
        <v>8760</v>
      </c>
      <c r="CP113">
        <v>8760</v>
      </c>
      <c r="CQ113">
        <v>8760</v>
      </c>
      <c r="CR113">
        <v>8760</v>
      </c>
      <c r="CS113">
        <v>8760</v>
      </c>
      <c r="CT113">
        <v>8760</v>
      </c>
      <c r="CU113">
        <v>8760</v>
      </c>
      <c r="CV113">
        <v>8760</v>
      </c>
      <c r="CW113">
        <v>8760</v>
      </c>
      <c r="CX113">
        <v>8760</v>
      </c>
      <c r="CY113">
        <v>8760</v>
      </c>
      <c r="CZ113">
        <v>8760</v>
      </c>
      <c r="DA113">
        <v>8760</v>
      </c>
      <c r="DB113">
        <v>8760</v>
      </c>
      <c r="DC113">
        <v>8760</v>
      </c>
    </row>
    <row r="114" spans="1:107">
      <c r="A114" t="s">
        <v>472</v>
      </c>
      <c r="B114" t="s">
        <v>472</v>
      </c>
      <c r="C114" t="s">
        <v>742</v>
      </c>
      <c r="D114" t="s">
        <v>969</v>
      </c>
      <c r="E114" t="s">
        <v>970</v>
      </c>
      <c r="F114">
        <v>102016</v>
      </c>
      <c r="G114">
        <v>0</v>
      </c>
      <c r="H114">
        <v>0</v>
      </c>
      <c r="I114">
        <v>0</v>
      </c>
      <c r="J114">
        <v>0</v>
      </c>
      <c r="K114">
        <v>0</v>
      </c>
      <c r="L114">
        <v>0</v>
      </c>
      <c r="M114">
        <v>0</v>
      </c>
      <c r="N114">
        <v>0</v>
      </c>
      <c r="O114">
        <v>0</v>
      </c>
      <c r="P114">
        <v>0</v>
      </c>
      <c r="Q114">
        <v>0</v>
      </c>
      <c r="R114">
        <v>0</v>
      </c>
      <c r="S114">
        <v>0</v>
      </c>
      <c r="T114">
        <v>0</v>
      </c>
      <c r="U114">
        <v>0</v>
      </c>
      <c r="V114">
        <v>0</v>
      </c>
      <c r="W114">
        <v>0</v>
      </c>
      <c r="X114">
        <v>2</v>
      </c>
      <c r="Y114">
        <v>8</v>
      </c>
      <c r="Z114">
        <v>19</v>
      </c>
      <c r="AA114">
        <v>43</v>
      </c>
      <c r="AB114">
        <v>65</v>
      </c>
      <c r="AC114">
        <v>79</v>
      </c>
      <c r="AD114">
        <v>94</v>
      </c>
      <c r="AE114">
        <v>134</v>
      </c>
      <c r="AF114">
        <v>184</v>
      </c>
      <c r="AG114">
        <v>289</v>
      </c>
      <c r="AH114">
        <v>381</v>
      </c>
      <c r="AI114">
        <v>481</v>
      </c>
      <c r="AJ114">
        <v>543</v>
      </c>
      <c r="AK114">
        <v>601</v>
      </c>
      <c r="AL114">
        <v>644</v>
      </c>
      <c r="AM114">
        <v>711</v>
      </c>
      <c r="AN114">
        <v>777</v>
      </c>
      <c r="AO114">
        <v>929</v>
      </c>
      <c r="AP114">
        <v>1063</v>
      </c>
      <c r="AQ114">
        <v>1195</v>
      </c>
      <c r="AR114">
        <v>1319</v>
      </c>
      <c r="AS114">
        <v>1474</v>
      </c>
      <c r="AT114">
        <v>1651</v>
      </c>
      <c r="AU114">
        <v>1867</v>
      </c>
      <c r="AV114">
        <v>2015</v>
      </c>
      <c r="AW114">
        <v>2240</v>
      </c>
      <c r="AX114">
        <v>2443</v>
      </c>
      <c r="AY114">
        <v>2688</v>
      </c>
      <c r="AZ114">
        <v>2882</v>
      </c>
      <c r="BA114">
        <v>3190</v>
      </c>
      <c r="BB114">
        <v>3442</v>
      </c>
      <c r="BC114">
        <v>3765</v>
      </c>
      <c r="BD114">
        <v>4025</v>
      </c>
      <c r="BE114">
        <v>4419</v>
      </c>
      <c r="BF114">
        <v>4818</v>
      </c>
      <c r="BG114">
        <v>5235</v>
      </c>
      <c r="BH114">
        <v>5532</v>
      </c>
      <c r="BI114">
        <v>5856</v>
      </c>
      <c r="BJ114">
        <v>6074</v>
      </c>
      <c r="BK114">
        <v>6294</v>
      </c>
      <c r="BL114">
        <v>6478</v>
      </c>
      <c r="BM114">
        <v>6708</v>
      </c>
      <c r="BN114">
        <v>6899</v>
      </c>
      <c r="BO114">
        <v>7196</v>
      </c>
      <c r="BP114">
        <v>7418</v>
      </c>
      <c r="BQ114">
        <v>7686</v>
      </c>
      <c r="BR114">
        <v>7898</v>
      </c>
      <c r="BS114">
        <v>8100</v>
      </c>
      <c r="BT114">
        <v>8266</v>
      </c>
      <c r="BU114">
        <v>8411</v>
      </c>
      <c r="BV114">
        <v>8509</v>
      </c>
      <c r="BW114">
        <v>8584</v>
      </c>
      <c r="BX114">
        <v>8626</v>
      </c>
      <c r="BY114">
        <v>8685</v>
      </c>
      <c r="BZ114">
        <v>8717</v>
      </c>
      <c r="CA114">
        <v>8738</v>
      </c>
      <c r="CB114">
        <v>8752</v>
      </c>
      <c r="CC114">
        <v>8760</v>
      </c>
      <c r="CD114">
        <v>8760</v>
      </c>
      <c r="CE114">
        <v>8760</v>
      </c>
      <c r="CF114">
        <v>8760</v>
      </c>
      <c r="CG114">
        <v>8760</v>
      </c>
      <c r="CH114">
        <v>8760</v>
      </c>
      <c r="CI114">
        <v>8760</v>
      </c>
      <c r="CJ114">
        <v>8760</v>
      </c>
      <c r="CK114">
        <v>8760</v>
      </c>
      <c r="CL114">
        <v>8760</v>
      </c>
      <c r="CM114">
        <v>8760</v>
      </c>
      <c r="CN114">
        <v>8760</v>
      </c>
      <c r="CO114">
        <v>8760</v>
      </c>
      <c r="CP114">
        <v>8760</v>
      </c>
      <c r="CQ114">
        <v>8760</v>
      </c>
      <c r="CR114">
        <v>8760</v>
      </c>
      <c r="CS114">
        <v>8760</v>
      </c>
      <c r="CT114">
        <v>8760</v>
      </c>
      <c r="CU114">
        <v>8760</v>
      </c>
      <c r="CV114">
        <v>8760</v>
      </c>
      <c r="CW114">
        <v>8760</v>
      </c>
      <c r="CX114">
        <v>8760</v>
      </c>
      <c r="CY114">
        <v>8760</v>
      </c>
      <c r="CZ114">
        <v>8760</v>
      </c>
      <c r="DA114">
        <v>8760</v>
      </c>
      <c r="DB114">
        <v>8760</v>
      </c>
      <c r="DC114">
        <v>8760</v>
      </c>
    </row>
    <row r="115" spans="1:107">
      <c r="A115" t="s">
        <v>473</v>
      </c>
      <c r="B115" t="s">
        <v>473</v>
      </c>
      <c r="C115" t="s">
        <v>742</v>
      </c>
      <c r="D115" t="s">
        <v>971</v>
      </c>
      <c r="E115" t="s">
        <v>972</v>
      </c>
      <c r="F115">
        <v>102218</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7</v>
      </c>
      <c r="AS115">
        <v>16</v>
      </c>
      <c r="AT115">
        <v>22</v>
      </c>
      <c r="AU115">
        <v>39</v>
      </c>
      <c r="AV115">
        <v>55</v>
      </c>
      <c r="AW115">
        <v>68</v>
      </c>
      <c r="AX115">
        <v>96</v>
      </c>
      <c r="AY115">
        <v>144</v>
      </c>
      <c r="AZ115">
        <v>227</v>
      </c>
      <c r="BA115">
        <v>338</v>
      </c>
      <c r="BB115">
        <v>483</v>
      </c>
      <c r="BC115">
        <v>799</v>
      </c>
      <c r="BD115">
        <v>1183</v>
      </c>
      <c r="BE115">
        <v>1749</v>
      </c>
      <c r="BF115">
        <v>2225</v>
      </c>
      <c r="BG115">
        <v>2736</v>
      </c>
      <c r="BH115">
        <v>3124</v>
      </c>
      <c r="BI115">
        <v>3539</v>
      </c>
      <c r="BJ115">
        <v>3881</v>
      </c>
      <c r="BK115">
        <v>4245</v>
      </c>
      <c r="BL115">
        <v>4548</v>
      </c>
      <c r="BM115">
        <v>4895</v>
      </c>
      <c r="BN115">
        <v>5199</v>
      </c>
      <c r="BO115">
        <v>5575</v>
      </c>
      <c r="BP115">
        <v>5931</v>
      </c>
      <c r="BQ115">
        <v>6378</v>
      </c>
      <c r="BR115">
        <v>6734</v>
      </c>
      <c r="BS115">
        <v>7114</v>
      </c>
      <c r="BT115">
        <v>7413</v>
      </c>
      <c r="BU115">
        <v>7770</v>
      </c>
      <c r="BV115">
        <v>8038</v>
      </c>
      <c r="BW115">
        <v>8279</v>
      </c>
      <c r="BX115">
        <v>8448</v>
      </c>
      <c r="BY115">
        <v>8570</v>
      </c>
      <c r="BZ115">
        <v>8637</v>
      </c>
      <c r="CA115">
        <v>8675</v>
      </c>
      <c r="CB115">
        <v>8703</v>
      </c>
      <c r="CC115">
        <v>8728</v>
      </c>
      <c r="CD115">
        <v>8750</v>
      </c>
      <c r="CE115">
        <v>8756</v>
      </c>
      <c r="CF115">
        <v>8759</v>
      </c>
      <c r="CG115">
        <v>8760</v>
      </c>
      <c r="CH115">
        <v>8760</v>
      </c>
      <c r="CI115">
        <v>8760</v>
      </c>
      <c r="CJ115">
        <v>8760</v>
      </c>
      <c r="CK115">
        <v>8760</v>
      </c>
      <c r="CL115">
        <v>8760</v>
      </c>
      <c r="CM115">
        <v>8760</v>
      </c>
      <c r="CN115">
        <v>8760</v>
      </c>
      <c r="CO115">
        <v>8760</v>
      </c>
      <c r="CP115">
        <v>8760</v>
      </c>
      <c r="CQ115">
        <v>8760</v>
      </c>
      <c r="CR115">
        <v>8760</v>
      </c>
      <c r="CS115">
        <v>8760</v>
      </c>
      <c r="CT115">
        <v>8760</v>
      </c>
      <c r="CU115">
        <v>8760</v>
      </c>
      <c r="CV115">
        <v>8760</v>
      </c>
      <c r="CW115">
        <v>8760</v>
      </c>
      <c r="CX115">
        <v>8760</v>
      </c>
      <c r="CY115">
        <v>8760</v>
      </c>
      <c r="CZ115">
        <v>8760</v>
      </c>
      <c r="DA115">
        <v>8760</v>
      </c>
      <c r="DB115">
        <v>8760</v>
      </c>
      <c r="DC115">
        <v>8760</v>
      </c>
    </row>
    <row r="116" spans="1:107">
      <c r="A116" t="s">
        <v>41</v>
      </c>
      <c r="B116" t="s">
        <v>41</v>
      </c>
      <c r="C116" t="s">
        <v>742</v>
      </c>
      <c r="D116" t="s">
        <v>973</v>
      </c>
      <c r="E116" t="s">
        <v>974</v>
      </c>
      <c r="F116">
        <v>102118</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5</v>
      </c>
      <c r="AU116">
        <v>16</v>
      </c>
      <c r="AV116">
        <v>35</v>
      </c>
      <c r="AW116">
        <v>53</v>
      </c>
      <c r="AX116">
        <v>74</v>
      </c>
      <c r="AY116">
        <v>113</v>
      </c>
      <c r="AZ116">
        <v>174</v>
      </c>
      <c r="BA116">
        <v>286</v>
      </c>
      <c r="BB116">
        <v>440</v>
      </c>
      <c r="BC116">
        <v>726</v>
      </c>
      <c r="BD116">
        <v>988</v>
      </c>
      <c r="BE116">
        <v>1436</v>
      </c>
      <c r="BF116">
        <v>1791</v>
      </c>
      <c r="BG116">
        <v>2189</v>
      </c>
      <c r="BH116">
        <v>2577</v>
      </c>
      <c r="BI116">
        <v>3107</v>
      </c>
      <c r="BJ116">
        <v>3461</v>
      </c>
      <c r="BK116">
        <v>3908</v>
      </c>
      <c r="BL116">
        <v>4259</v>
      </c>
      <c r="BM116">
        <v>4704</v>
      </c>
      <c r="BN116">
        <v>4976</v>
      </c>
      <c r="BO116">
        <v>5367</v>
      </c>
      <c r="BP116">
        <v>5700</v>
      </c>
      <c r="BQ116">
        <v>6173</v>
      </c>
      <c r="BR116">
        <v>6503</v>
      </c>
      <c r="BS116">
        <v>6866</v>
      </c>
      <c r="BT116">
        <v>7172</v>
      </c>
      <c r="BU116">
        <v>7495</v>
      </c>
      <c r="BV116">
        <v>7743</v>
      </c>
      <c r="BW116">
        <v>8014</v>
      </c>
      <c r="BX116">
        <v>8200</v>
      </c>
      <c r="BY116">
        <v>8377</v>
      </c>
      <c r="BZ116">
        <v>8502</v>
      </c>
      <c r="CA116">
        <v>8614</v>
      </c>
      <c r="CB116">
        <v>8678</v>
      </c>
      <c r="CC116">
        <v>8725</v>
      </c>
      <c r="CD116">
        <v>8742</v>
      </c>
      <c r="CE116">
        <v>8754</v>
      </c>
      <c r="CF116">
        <v>8755</v>
      </c>
      <c r="CG116">
        <v>8760</v>
      </c>
      <c r="CH116">
        <v>8760</v>
      </c>
      <c r="CI116">
        <v>8760</v>
      </c>
      <c r="CJ116">
        <v>8760</v>
      </c>
      <c r="CK116">
        <v>8760</v>
      </c>
      <c r="CL116">
        <v>8760</v>
      </c>
      <c r="CM116">
        <v>8760</v>
      </c>
      <c r="CN116">
        <v>8760</v>
      </c>
      <c r="CO116">
        <v>8760</v>
      </c>
      <c r="CP116">
        <v>8760</v>
      </c>
      <c r="CQ116">
        <v>8760</v>
      </c>
      <c r="CR116">
        <v>8760</v>
      </c>
      <c r="CS116">
        <v>8760</v>
      </c>
      <c r="CT116">
        <v>8760</v>
      </c>
      <c r="CU116">
        <v>8760</v>
      </c>
      <c r="CV116">
        <v>8760</v>
      </c>
      <c r="CW116">
        <v>8760</v>
      </c>
      <c r="CX116">
        <v>8760</v>
      </c>
      <c r="CY116">
        <v>8760</v>
      </c>
      <c r="CZ116">
        <v>8760</v>
      </c>
      <c r="DA116">
        <v>8760</v>
      </c>
      <c r="DB116">
        <v>8760</v>
      </c>
      <c r="DC116">
        <v>8760</v>
      </c>
    </row>
    <row r="117" spans="1:107">
      <c r="A117" t="s">
        <v>474</v>
      </c>
      <c r="B117" t="s">
        <v>474</v>
      </c>
      <c r="C117" t="s">
        <v>742</v>
      </c>
      <c r="D117" t="s">
        <v>975</v>
      </c>
      <c r="E117" t="s">
        <v>976</v>
      </c>
      <c r="F117">
        <v>102510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3</v>
      </c>
      <c r="AN117">
        <v>15</v>
      </c>
      <c r="AO117">
        <v>24</v>
      </c>
      <c r="AP117">
        <v>31</v>
      </c>
      <c r="AQ117">
        <v>44</v>
      </c>
      <c r="AR117">
        <v>72</v>
      </c>
      <c r="AS117">
        <v>125</v>
      </c>
      <c r="AT117">
        <v>159</v>
      </c>
      <c r="AU117">
        <v>233</v>
      </c>
      <c r="AV117">
        <v>289</v>
      </c>
      <c r="AW117">
        <v>356</v>
      </c>
      <c r="AX117">
        <v>451</v>
      </c>
      <c r="AY117">
        <v>595</v>
      </c>
      <c r="AZ117">
        <v>753</v>
      </c>
      <c r="BA117">
        <v>970</v>
      </c>
      <c r="BB117">
        <v>1189</v>
      </c>
      <c r="BC117">
        <v>1472</v>
      </c>
      <c r="BD117">
        <v>1721</v>
      </c>
      <c r="BE117">
        <v>2323</v>
      </c>
      <c r="BF117">
        <v>2745</v>
      </c>
      <c r="BG117">
        <v>3229</v>
      </c>
      <c r="BH117">
        <v>3582</v>
      </c>
      <c r="BI117">
        <v>4079</v>
      </c>
      <c r="BJ117">
        <v>4395</v>
      </c>
      <c r="BK117">
        <v>4737</v>
      </c>
      <c r="BL117">
        <v>4981</v>
      </c>
      <c r="BM117">
        <v>5272</v>
      </c>
      <c r="BN117">
        <v>5523</v>
      </c>
      <c r="BO117">
        <v>5878</v>
      </c>
      <c r="BP117">
        <v>6220</v>
      </c>
      <c r="BQ117">
        <v>6599</v>
      </c>
      <c r="BR117">
        <v>6905</v>
      </c>
      <c r="BS117">
        <v>7268</v>
      </c>
      <c r="BT117">
        <v>7548</v>
      </c>
      <c r="BU117">
        <v>7819</v>
      </c>
      <c r="BV117">
        <v>8013</v>
      </c>
      <c r="BW117">
        <v>8206</v>
      </c>
      <c r="BX117">
        <v>8321</v>
      </c>
      <c r="BY117">
        <v>8449</v>
      </c>
      <c r="BZ117">
        <v>8547</v>
      </c>
      <c r="CA117">
        <v>8623</v>
      </c>
      <c r="CB117">
        <v>8672</v>
      </c>
      <c r="CC117">
        <v>8706</v>
      </c>
      <c r="CD117">
        <v>8726</v>
      </c>
      <c r="CE117">
        <v>8745</v>
      </c>
      <c r="CF117">
        <v>8760</v>
      </c>
      <c r="CG117">
        <v>8760</v>
      </c>
      <c r="CH117">
        <v>8760</v>
      </c>
      <c r="CI117">
        <v>8760</v>
      </c>
      <c r="CJ117">
        <v>8760</v>
      </c>
      <c r="CK117">
        <v>8760</v>
      </c>
      <c r="CL117">
        <v>8760</v>
      </c>
      <c r="CM117">
        <v>8760</v>
      </c>
      <c r="CN117">
        <v>8760</v>
      </c>
      <c r="CO117">
        <v>8760</v>
      </c>
      <c r="CP117">
        <v>8760</v>
      </c>
      <c r="CQ117">
        <v>8760</v>
      </c>
      <c r="CR117">
        <v>8760</v>
      </c>
      <c r="CS117">
        <v>8760</v>
      </c>
      <c r="CT117">
        <v>8760</v>
      </c>
      <c r="CU117">
        <v>8760</v>
      </c>
      <c r="CV117">
        <v>8760</v>
      </c>
      <c r="CW117">
        <v>8760</v>
      </c>
      <c r="CX117">
        <v>8760</v>
      </c>
      <c r="CY117">
        <v>8760</v>
      </c>
      <c r="CZ117">
        <v>8760</v>
      </c>
      <c r="DA117">
        <v>8760</v>
      </c>
      <c r="DB117">
        <v>8760</v>
      </c>
      <c r="DC117">
        <v>8760</v>
      </c>
    </row>
    <row r="118" spans="1:107">
      <c r="A118" t="s">
        <v>475</v>
      </c>
      <c r="B118" t="s">
        <v>475</v>
      </c>
      <c r="C118" t="s">
        <v>742</v>
      </c>
      <c r="D118" t="s">
        <v>977</v>
      </c>
      <c r="E118" t="s">
        <v>978</v>
      </c>
      <c r="F118">
        <v>102120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6</v>
      </c>
      <c r="AV118">
        <v>10</v>
      </c>
      <c r="AW118">
        <v>13</v>
      </c>
      <c r="AX118">
        <v>22</v>
      </c>
      <c r="AY118">
        <v>61</v>
      </c>
      <c r="AZ118">
        <v>108</v>
      </c>
      <c r="BA118">
        <v>167</v>
      </c>
      <c r="BB118">
        <v>306</v>
      </c>
      <c r="BC118">
        <v>639</v>
      </c>
      <c r="BD118">
        <v>892</v>
      </c>
      <c r="BE118">
        <v>1253</v>
      </c>
      <c r="BF118">
        <v>1698</v>
      </c>
      <c r="BG118">
        <v>2135</v>
      </c>
      <c r="BH118">
        <v>2514</v>
      </c>
      <c r="BI118">
        <v>3081</v>
      </c>
      <c r="BJ118">
        <v>3494</v>
      </c>
      <c r="BK118">
        <v>3919</v>
      </c>
      <c r="BL118">
        <v>4248</v>
      </c>
      <c r="BM118">
        <v>4604</v>
      </c>
      <c r="BN118">
        <v>4826</v>
      </c>
      <c r="BO118">
        <v>5165</v>
      </c>
      <c r="BP118">
        <v>5485</v>
      </c>
      <c r="BQ118">
        <v>5902</v>
      </c>
      <c r="BR118">
        <v>6267</v>
      </c>
      <c r="BS118">
        <v>6717</v>
      </c>
      <c r="BT118">
        <v>7082</v>
      </c>
      <c r="BU118">
        <v>7486</v>
      </c>
      <c r="BV118">
        <v>7777</v>
      </c>
      <c r="BW118">
        <v>8108</v>
      </c>
      <c r="BX118">
        <v>8300</v>
      </c>
      <c r="BY118">
        <v>8469</v>
      </c>
      <c r="BZ118">
        <v>8604</v>
      </c>
      <c r="CA118">
        <v>8686</v>
      </c>
      <c r="CB118">
        <v>8729</v>
      </c>
      <c r="CC118">
        <v>8749</v>
      </c>
      <c r="CD118">
        <v>8754</v>
      </c>
      <c r="CE118">
        <v>8760</v>
      </c>
      <c r="CF118">
        <v>8760</v>
      </c>
      <c r="CG118">
        <v>8760</v>
      </c>
      <c r="CH118">
        <v>8760</v>
      </c>
      <c r="CI118">
        <v>8760</v>
      </c>
      <c r="CJ118">
        <v>8760</v>
      </c>
      <c r="CK118">
        <v>8760</v>
      </c>
      <c r="CL118">
        <v>8760</v>
      </c>
      <c r="CM118">
        <v>8760</v>
      </c>
      <c r="CN118">
        <v>8760</v>
      </c>
      <c r="CO118">
        <v>8760</v>
      </c>
      <c r="CP118">
        <v>8760</v>
      </c>
      <c r="CQ118">
        <v>8760</v>
      </c>
      <c r="CR118">
        <v>8760</v>
      </c>
      <c r="CS118">
        <v>8760</v>
      </c>
      <c r="CT118">
        <v>8760</v>
      </c>
      <c r="CU118">
        <v>8760</v>
      </c>
      <c r="CV118">
        <v>8760</v>
      </c>
      <c r="CW118">
        <v>8760</v>
      </c>
      <c r="CX118">
        <v>8760</v>
      </c>
      <c r="CY118">
        <v>8760</v>
      </c>
      <c r="CZ118">
        <v>8760</v>
      </c>
      <c r="DA118">
        <v>8760</v>
      </c>
      <c r="DB118">
        <v>8760</v>
      </c>
      <c r="DC118">
        <v>8760</v>
      </c>
    </row>
    <row r="119" spans="1:107">
      <c r="A119" t="s">
        <v>476</v>
      </c>
      <c r="B119" t="s">
        <v>476</v>
      </c>
      <c r="C119" t="s">
        <v>742</v>
      </c>
      <c r="D119" t="s">
        <v>774</v>
      </c>
      <c r="E119" t="s">
        <v>979</v>
      </c>
      <c r="F119">
        <v>102507</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1</v>
      </c>
      <c r="AN119">
        <v>10</v>
      </c>
      <c r="AO119">
        <v>14</v>
      </c>
      <c r="AP119">
        <v>24</v>
      </c>
      <c r="AQ119">
        <v>44</v>
      </c>
      <c r="AR119">
        <v>69</v>
      </c>
      <c r="AS119">
        <v>99</v>
      </c>
      <c r="AT119">
        <v>134</v>
      </c>
      <c r="AU119">
        <v>188</v>
      </c>
      <c r="AV119">
        <v>242</v>
      </c>
      <c r="AW119">
        <v>348</v>
      </c>
      <c r="AX119">
        <v>437</v>
      </c>
      <c r="AY119">
        <v>590</v>
      </c>
      <c r="AZ119">
        <v>719</v>
      </c>
      <c r="BA119">
        <v>898</v>
      </c>
      <c r="BB119">
        <v>1096</v>
      </c>
      <c r="BC119">
        <v>1384</v>
      </c>
      <c r="BD119">
        <v>1591</v>
      </c>
      <c r="BE119">
        <v>1983</v>
      </c>
      <c r="BF119">
        <v>2297</v>
      </c>
      <c r="BG119">
        <v>2695</v>
      </c>
      <c r="BH119">
        <v>3090</v>
      </c>
      <c r="BI119">
        <v>3587</v>
      </c>
      <c r="BJ119">
        <v>4043</v>
      </c>
      <c r="BK119">
        <v>4441</v>
      </c>
      <c r="BL119">
        <v>4739</v>
      </c>
      <c r="BM119">
        <v>5136</v>
      </c>
      <c r="BN119">
        <v>5441</v>
      </c>
      <c r="BO119">
        <v>5763</v>
      </c>
      <c r="BP119">
        <v>6036</v>
      </c>
      <c r="BQ119">
        <v>6417</v>
      </c>
      <c r="BR119">
        <v>6720</v>
      </c>
      <c r="BS119">
        <v>7090</v>
      </c>
      <c r="BT119">
        <v>7352</v>
      </c>
      <c r="BU119">
        <v>7657</v>
      </c>
      <c r="BV119">
        <v>7877</v>
      </c>
      <c r="BW119">
        <v>8134</v>
      </c>
      <c r="BX119">
        <v>8317</v>
      </c>
      <c r="BY119">
        <v>8475</v>
      </c>
      <c r="BZ119">
        <v>8556</v>
      </c>
      <c r="CA119">
        <v>8619</v>
      </c>
      <c r="CB119">
        <v>8658</v>
      </c>
      <c r="CC119">
        <v>8693</v>
      </c>
      <c r="CD119">
        <v>8721</v>
      </c>
      <c r="CE119">
        <v>8751</v>
      </c>
      <c r="CF119">
        <v>8760</v>
      </c>
      <c r="CG119">
        <v>8760</v>
      </c>
      <c r="CH119">
        <v>8760</v>
      </c>
      <c r="CI119">
        <v>8760</v>
      </c>
      <c r="CJ119">
        <v>8760</v>
      </c>
      <c r="CK119">
        <v>8760</v>
      </c>
      <c r="CL119">
        <v>8760</v>
      </c>
      <c r="CM119">
        <v>8760</v>
      </c>
      <c r="CN119">
        <v>8760</v>
      </c>
      <c r="CO119">
        <v>8760</v>
      </c>
      <c r="CP119">
        <v>8760</v>
      </c>
      <c r="CQ119">
        <v>8760</v>
      </c>
      <c r="CR119">
        <v>8760</v>
      </c>
      <c r="CS119">
        <v>8760</v>
      </c>
      <c r="CT119">
        <v>8760</v>
      </c>
      <c r="CU119">
        <v>8760</v>
      </c>
      <c r="CV119">
        <v>8760</v>
      </c>
      <c r="CW119">
        <v>8760</v>
      </c>
      <c r="CX119">
        <v>8760</v>
      </c>
      <c r="CY119">
        <v>8760</v>
      </c>
      <c r="CZ119">
        <v>8760</v>
      </c>
      <c r="DA119">
        <v>8760</v>
      </c>
      <c r="DB119">
        <v>8760</v>
      </c>
      <c r="DC119">
        <v>8760</v>
      </c>
    </row>
    <row r="120" spans="1:107">
      <c r="A120" t="s">
        <v>477</v>
      </c>
      <c r="B120" t="s">
        <v>477</v>
      </c>
      <c r="C120" t="s">
        <v>742</v>
      </c>
      <c r="D120" t="s">
        <v>980</v>
      </c>
      <c r="E120" t="s">
        <v>981</v>
      </c>
      <c r="F120">
        <v>102411</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2</v>
      </c>
      <c r="AN120">
        <v>5</v>
      </c>
      <c r="AO120">
        <v>8</v>
      </c>
      <c r="AP120">
        <v>13</v>
      </c>
      <c r="AQ120">
        <v>21</v>
      </c>
      <c r="AR120">
        <v>39</v>
      </c>
      <c r="AS120">
        <v>60</v>
      </c>
      <c r="AT120">
        <v>83</v>
      </c>
      <c r="AU120">
        <v>134</v>
      </c>
      <c r="AV120">
        <v>173</v>
      </c>
      <c r="AW120">
        <v>251</v>
      </c>
      <c r="AX120">
        <v>360</v>
      </c>
      <c r="AY120">
        <v>488</v>
      </c>
      <c r="AZ120">
        <v>614</v>
      </c>
      <c r="BA120">
        <v>807</v>
      </c>
      <c r="BB120">
        <v>1000</v>
      </c>
      <c r="BC120">
        <v>1319</v>
      </c>
      <c r="BD120">
        <v>1616</v>
      </c>
      <c r="BE120">
        <v>2068</v>
      </c>
      <c r="BF120">
        <v>2506</v>
      </c>
      <c r="BG120">
        <v>2954</v>
      </c>
      <c r="BH120">
        <v>3285</v>
      </c>
      <c r="BI120">
        <v>3693</v>
      </c>
      <c r="BJ120">
        <v>4042</v>
      </c>
      <c r="BK120">
        <v>4437</v>
      </c>
      <c r="BL120">
        <v>4778</v>
      </c>
      <c r="BM120">
        <v>5112</v>
      </c>
      <c r="BN120">
        <v>5357</v>
      </c>
      <c r="BO120">
        <v>5727</v>
      </c>
      <c r="BP120">
        <v>5999</v>
      </c>
      <c r="BQ120">
        <v>6406</v>
      </c>
      <c r="BR120">
        <v>6726</v>
      </c>
      <c r="BS120">
        <v>7085</v>
      </c>
      <c r="BT120">
        <v>7358</v>
      </c>
      <c r="BU120">
        <v>7627</v>
      </c>
      <c r="BV120">
        <v>7846</v>
      </c>
      <c r="BW120">
        <v>8085</v>
      </c>
      <c r="BX120">
        <v>8223</v>
      </c>
      <c r="BY120">
        <v>8395</v>
      </c>
      <c r="BZ120">
        <v>8488</v>
      </c>
      <c r="CA120">
        <v>8589</v>
      </c>
      <c r="CB120">
        <v>8645</v>
      </c>
      <c r="CC120">
        <v>8697</v>
      </c>
      <c r="CD120">
        <v>8723</v>
      </c>
      <c r="CE120">
        <v>8740</v>
      </c>
      <c r="CF120">
        <v>8751</v>
      </c>
      <c r="CG120">
        <v>8754</v>
      </c>
      <c r="CH120">
        <v>8755</v>
      </c>
      <c r="CI120">
        <v>8757</v>
      </c>
      <c r="CJ120">
        <v>8760</v>
      </c>
      <c r="CK120">
        <v>8760</v>
      </c>
      <c r="CL120">
        <v>8760</v>
      </c>
      <c r="CM120">
        <v>8760</v>
      </c>
      <c r="CN120">
        <v>8760</v>
      </c>
      <c r="CO120">
        <v>8760</v>
      </c>
      <c r="CP120">
        <v>8760</v>
      </c>
      <c r="CQ120">
        <v>8760</v>
      </c>
      <c r="CR120">
        <v>8760</v>
      </c>
      <c r="CS120">
        <v>8760</v>
      </c>
      <c r="CT120">
        <v>8760</v>
      </c>
      <c r="CU120">
        <v>8760</v>
      </c>
      <c r="CV120">
        <v>8760</v>
      </c>
      <c r="CW120">
        <v>8760</v>
      </c>
      <c r="CX120">
        <v>8760</v>
      </c>
      <c r="CY120">
        <v>8760</v>
      </c>
      <c r="CZ120">
        <v>8760</v>
      </c>
      <c r="DA120">
        <v>8760</v>
      </c>
      <c r="DB120">
        <v>8760</v>
      </c>
      <c r="DC120">
        <v>8760</v>
      </c>
    </row>
    <row r="121" spans="1:107">
      <c r="A121" t="s">
        <v>494</v>
      </c>
      <c r="B121" t="s">
        <v>494</v>
      </c>
      <c r="C121" t="s">
        <v>742</v>
      </c>
      <c r="D121" t="s">
        <v>982</v>
      </c>
      <c r="E121" t="s">
        <v>983</v>
      </c>
      <c r="F121">
        <v>102124</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10</v>
      </c>
      <c r="AX121">
        <v>26</v>
      </c>
      <c r="AY121">
        <v>67</v>
      </c>
      <c r="AZ121">
        <v>99</v>
      </c>
      <c r="BA121">
        <v>163</v>
      </c>
      <c r="BB121">
        <v>278</v>
      </c>
      <c r="BC121">
        <v>547</v>
      </c>
      <c r="BD121">
        <v>768</v>
      </c>
      <c r="BE121">
        <v>1103</v>
      </c>
      <c r="BF121">
        <v>1460</v>
      </c>
      <c r="BG121">
        <v>1895</v>
      </c>
      <c r="BH121">
        <v>2295</v>
      </c>
      <c r="BI121">
        <v>2840</v>
      </c>
      <c r="BJ121">
        <v>3175</v>
      </c>
      <c r="BK121">
        <v>3583</v>
      </c>
      <c r="BL121">
        <v>3955</v>
      </c>
      <c r="BM121">
        <v>4439</v>
      </c>
      <c r="BN121">
        <v>4729</v>
      </c>
      <c r="BO121">
        <v>5083</v>
      </c>
      <c r="BP121">
        <v>5367</v>
      </c>
      <c r="BQ121">
        <v>5808</v>
      </c>
      <c r="BR121">
        <v>6148</v>
      </c>
      <c r="BS121">
        <v>6533</v>
      </c>
      <c r="BT121">
        <v>6859</v>
      </c>
      <c r="BU121">
        <v>7281</v>
      </c>
      <c r="BV121">
        <v>7555</v>
      </c>
      <c r="BW121">
        <v>7892</v>
      </c>
      <c r="BX121">
        <v>8086</v>
      </c>
      <c r="BY121">
        <v>8271</v>
      </c>
      <c r="BZ121">
        <v>8394</v>
      </c>
      <c r="CA121">
        <v>8503</v>
      </c>
      <c r="CB121">
        <v>8570</v>
      </c>
      <c r="CC121">
        <v>8641</v>
      </c>
      <c r="CD121">
        <v>8699</v>
      </c>
      <c r="CE121">
        <v>8738</v>
      </c>
      <c r="CF121">
        <v>8755</v>
      </c>
      <c r="CG121">
        <v>8760</v>
      </c>
      <c r="CH121">
        <v>8760</v>
      </c>
      <c r="CI121">
        <v>8760</v>
      </c>
      <c r="CJ121">
        <v>8760</v>
      </c>
      <c r="CK121">
        <v>8760</v>
      </c>
      <c r="CL121">
        <v>8760</v>
      </c>
      <c r="CM121">
        <v>8760</v>
      </c>
      <c r="CN121">
        <v>8760</v>
      </c>
      <c r="CO121">
        <v>8760</v>
      </c>
      <c r="CP121">
        <v>8760</v>
      </c>
      <c r="CQ121">
        <v>8760</v>
      </c>
      <c r="CR121">
        <v>8760</v>
      </c>
      <c r="CS121">
        <v>8760</v>
      </c>
      <c r="CT121">
        <v>8760</v>
      </c>
      <c r="CU121">
        <v>8760</v>
      </c>
      <c r="CV121">
        <v>8760</v>
      </c>
      <c r="CW121">
        <v>8760</v>
      </c>
      <c r="CX121">
        <v>8760</v>
      </c>
      <c r="CY121">
        <v>8760</v>
      </c>
      <c r="CZ121">
        <v>8760</v>
      </c>
      <c r="DA121">
        <v>8760</v>
      </c>
      <c r="DB121">
        <v>8760</v>
      </c>
      <c r="DC121">
        <v>8760</v>
      </c>
    </row>
    <row r="122" spans="1:107">
      <c r="A122" t="s">
        <v>478</v>
      </c>
      <c r="B122" t="s">
        <v>478</v>
      </c>
      <c r="C122" t="s">
        <v>742</v>
      </c>
      <c r="D122" t="s">
        <v>984</v>
      </c>
      <c r="E122" t="s">
        <v>985</v>
      </c>
      <c r="F122">
        <v>102520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1</v>
      </c>
      <c r="AM122">
        <v>6</v>
      </c>
      <c r="AN122">
        <v>13</v>
      </c>
      <c r="AO122">
        <v>20</v>
      </c>
      <c r="AP122">
        <v>22</v>
      </c>
      <c r="AQ122">
        <v>32</v>
      </c>
      <c r="AR122">
        <v>55</v>
      </c>
      <c r="AS122">
        <v>102</v>
      </c>
      <c r="AT122">
        <v>151</v>
      </c>
      <c r="AU122">
        <v>218</v>
      </c>
      <c r="AV122">
        <v>288</v>
      </c>
      <c r="AW122">
        <v>402</v>
      </c>
      <c r="AX122">
        <v>482</v>
      </c>
      <c r="AY122">
        <v>624</v>
      </c>
      <c r="AZ122">
        <v>785</v>
      </c>
      <c r="BA122">
        <v>980</v>
      </c>
      <c r="BB122">
        <v>1158</v>
      </c>
      <c r="BC122">
        <v>1472</v>
      </c>
      <c r="BD122">
        <v>1728</v>
      </c>
      <c r="BE122">
        <v>2163</v>
      </c>
      <c r="BF122">
        <v>2493</v>
      </c>
      <c r="BG122">
        <v>2906</v>
      </c>
      <c r="BH122">
        <v>3323</v>
      </c>
      <c r="BI122">
        <v>3786</v>
      </c>
      <c r="BJ122">
        <v>4184</v>
      </c>
      <c r="BK122">
        <v>4613</v>
      </c>
      <c r="BL122">
        <v>4905</v>
      </c>
      <c r="BM122">
        <v>5304</v>
      </c>
      <c r="BN122">
        <v>5616</v>
      </c>
      <c r="BO122">
        <v>5987</v>
      </c>
      <c r="BP122">
        <v>6238</v>
      </c>
      <c r="BQ122">
        <v>6624</v>
      </c>
      <c r="BR122">
        <v>6901</v>
      </c>
      <c r="BS122">
        <v>7212</v>
      </c>
      <c r="BT122">
        <v>7425</v>
      </c>
      <c r="BU122">
        <v>7721</v>
      </c>
      <c r="BV122">
        <v>7923</v>
      </c>
      <c r="BW122">
        <v>8124</v>
      </c>
      <c r="BX122">
        <v>8261</v>
      </c>
      <c r="BY122">
        <v>8426</v>
      </c>
      <c r="BZ122">
        <v>8494</v>
      </c>
      <c r="CA122">
        <v>8582</v>
      </c>
      <c r="CB122">
        <v>8633</v>
      </c>
      <c r="CC122">
        <v>8672</v>
      </c>
      <c r="CD122">
        <v>8693</v>
      </c>
      <c r="CE122">
        <v>8704</v>
      </c>
      <c r="CF122">
        <v>8716</v>
      </c>
      <c r="CG122">
        <v>8730</v>
      </c>
      <c r="CH122">
        <v>8740</v>
      </c>
      <c r="CI122">
        <v>8749</v>
      </c>
      <c r="CJ122">
        <v>8754</v>
      </c>
      <c r="CK122">
        <v>8760</v>
      </c>
      <c r="CL122">
        <v>8760</v>
      </c>
      <c r="CM122">
        <v>8760</v>
      </c>
      <c r="CN122">
        <v>8760</v>
      </c>
      <c r="CO122">
        <v>8760</v>
      </c>
      <c r="CP122">
        <v>8760</v>
      </c>
      <c r="CQ122">
        <v>8760</v>
      </c>
      <c r="CR122">
        <v>8760</v>
      </c>
      <c r="CS122">
        <v>8760</v>
      </c>
      <c r="CT122">
        <v>8760</v>
      </c>
      <c r="CU122">
        <v>8760</v>
      </c>
      <c r="CV122">
        <v>8760</v>
      </c>
      <c r="CW122">
        <v>8760</v>
      </c>
      <c r="CX122">
        <v>8760</v>
      </c>
      <c r="CY122">
        <v>8760</v>
      </c>
      <c r="CZ122">
        <v>8760</v>
      </c>
      <c r="DA122">
        <v>8760</v>
      </c>
      <c r="DB122">
        <v>8760</v>
      </c>
      <c r="DC122">
        <v>8760</v>
      </c>
    </row>
    <row r="123" spans="1:107">
      <c r="A123" t="s">
        <v>479</v>
      </c>
      <c r="B123" t="s">
        <v>479</v>
      </c>
      <c r="C123" t="s">
        <v>742</v>
      </c>
      <c r="D123" t="s">
        <v>986</v>
      </c>
      <c r="E123" t="s">
        <v>987</v>
      </c>
      <c r="F123">
        <v>102205</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12</v>
      </c>
      <c r="AR123">
        <v>25</v>
      </c>
      <c r="AS123">
        <v>43</v>
      </c>
      <c r="AT123">
        <v>55</v>
      </c>
      <c r="AU123">
        <v>78</v>
      </c>
      <c r="AV123">
        <v>105</v>
      </c>
      <c r="AW123">
        <v>172</v>
      </c>
      <c r="AX123">
        <v>230</v>
      </c>
      <c r="AY123">
        <v>356</v>
      </c>
      <c r="AZ123">
        <v>471</v>
      </c>
      <c r="BA123">
        <v>669</v>
      </c>
      <c r="BB123">
        <v>874</v>
      </c>
      <c r="BC123">
        <v>1159</v>
      </c>
      <c r="BD123">
        <v>1414</v>
      </c>
      <c r="BE123">
        <v>1793</v>
      </c>
      <c r="BF123">
        <v>2126</v>
      </c>
      <c r="BG123">
        <v>2521</v>
      </c>
      <c r="BH123">
        <v>2890</v>
      </c>
      <c r="BI123">
        <v>3285</v>
      </c>
      <c r="BJ123">
        <v>3630</v>
      </c>
      <c r="BK123">
        <v>4055</v>
      </c>
      <c r="BL123">
        <v>4440</v>
      </c>
      <c r="BM123">
        <v>4881</v>
      </c>
      <c r="BN123">
        <v>5146</v>
      </c>
      <c r="BO123">
        <v>5533</v>
      </c>
      <c r="BP123">
        <v>5871</v>
      </c>
      <c r="BQ123">
        <v>6269</v>
      </c>
      <c r="BR123">
        <v>6633</v>
      </c>
      <c r="BS123">
        <v>7080</v>
      </c>
      <c r="BT123">
        <v>7398</v>
      </c>
      <c r="BU123">
        <v>7712</v>
      </c>
      <c r="BV123">
        <v>7944</v>
      </c>
      <c r="BW123">
        <v>8189</v>
      </c>
      <c r="BX123">
        <v>8334</v>
      </c>
      <c r="BY123">
        <v>8463</v>
      </c>
      <c r="BZ123">
        <v>8525</v>
      </c>
      <c r="CA123">
        <v>8612</v>
      </c>
      <c r="CB123">
        <v>8660</v>
      </c>
      <c r="CC123">
        <v>8691</v>
      </c>
      <c r="CD123">
        <v>8712</v>
      </c>
      <c r="CE123">
        <v>8737</v>
      </c>
      <c r="CF123">
        <v>8752</v>
      </c>
      <c r="CG123">
        <v>8760</v>
      </c>
      <c r="CH123">
        <v>8760</v>
      </c>
      <c r="CI123">
        <v>8760</v>
      </c>
      <c r="CJ123">
        <v>8760</v>
      </c>
      <c r="CK123">
        <v>8760</v>
      </c>
      <c r="CL123">
        <v>8760</v>
      </c>
      <c r="CM123">
        <v>8760</v>
      </c>
      <c r="CN123">
        <v>8760</v>
      </c>
      <c r="CO123">
        <v>8760</v>
      </c>
      <c r="CP123">
        <v>8760</v>
      </c>
      <c r="CQ123">
        <v>8760</v>
      </c>
      <c r="CR123">
        <v>8760</v>
      </c>
      <c r="CS123">
        <v>8760</v>
      </c>
      <c r="CT123">
        <v>8760</v>
      </c>
      <c r="CU123">
        <v>8760</v>
      </c>
      <c r="CV123">
        <v>8760</v>
      </c>
      <c r="CW123">
        <v>8760</v>
      </c>
      <c r="CX123">
        <v>8760</v>
      </c>
      <c r="CY123">
        <v>8760</v>
      </c>
      <c r="CZ123">
        <v>8760</v>
      </c>
      <c r="DA123">
        <v>8760</v>
      </c>
      <c r="DB123">
        <v>8760</v>
      </c>
      <c r="DC123">
        <v>8760</v>
      </c>
    </row>
    <row r="124" spans="1:107">
      <c r="A124" t="s">
        <v>480</v>
      </c>
      <c r="B124" t="s">
        <v>480</v>
      </c>
      <c r="C124" t="s">
        <v>742</v>
      </c>
      <c r="D124" t="s">
        <v>988</v>
      </c>
      <c r="E124" t="s">
        <v>989</v>
      </c>
      <c r="F124">
        <v>102014</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7</v>
      </c>
      <c r="AD124">
        <v>14</v>
      </c>
      <c r="AE124">
        <v>39</v>
      </c>
      <c r="AF124">
        <v>60</v>
      </c>
      <c r="AG124">
        <v>99</v>
      </c>
      <c r="AH124">
        <v>134</v>
      </c>
      <c r="AI124">
        <v>186</v>
      </c>
      <c r="AJ124">
        <v>250</v>
      </c>
      <c r="AK124">
        <v>323</v>
      </c>
      <c r="AL124">
        <v>381</v>
      </c>
      <c r="AM124">
        <v>487</v>
      </c>
      <c r="AN124">
        <v>572</v>
      </c>
      <c r="AO124">
        <v>714</v>
      </c>
      <c r="AP124">
        <v>849</v>
      </c>
      <c r="AQ124">
        <v>1032</v>
      </c>
      <c r="AR124">
        <v>1213</v>
      </c>
      <c r="AS124">
        <v>1436</v>
      </c>
      <c r="AT124">
        <v>1631</v>
      </c>
      <c r="AU124">
        <v>1839</v>
      </c>
      <c r="AV124">
        <v>2081</v>
      </c>
      <c r="AW124">
        <v>2376</v>
      </c>
      <c r="AX124">
        <v>2624</v>
      </c>
      <c r="AY124">
        <v>2930</v>
      </c>
      <c r="AZ124">
        <v>3167</v>
      </c>
      <c r="BA124">
        <v>3445</v>
      </c>
      <c r="BB124">
        <v>3692</v>
      </c>
      <c r="BC124">
        <v>3963</v>
      </c>
      <c r="BD124">
        <v>4198</v>
      </c>
      <c r="BE124">
        <v>4522</v>
      </c>
      <c r="BF124">
        <v>4830</v>
      </c>
      <c r="BG124">
        <v>5182</v>
      </c>
      <c r="BH124">
        <v>5439</v>
      </c>
      <c r="BI124">
        <v>5732</v>
      </c>
      <c r="BJ124">
        <v>5978</v>
      </c>
      <c r="BK124">
        <v>6313</v>
      </c>
      <c r="BL124">
        <v>6550</v>
      </c>
      <c r="BM124">
        <v>6833</v>
      </c>
      <c r="BN124">
        <v>7067</v>
      </c>
      <c r="BO124">
        <v>7338</v>
      </c>
      <c r="BP124">
        <v>7577</v>
      </c>
      <c r="BQ124">
        <v>7809</v>
      </c>
      <c r="BR124">
        <v>7996</v>
      </c>
      <c r="BS124">
        <v>8158</v>
      </c>
      <c r="BT124">
        <v>8273</v>
      </c>
      <c r="BU124">
        <v>8386</v>
      </c>
      <c r="BV124">
        <v>8451</v>
      </c>
      <c r="BW124">
        <v>8554</v>
      </c>
      <c r="BX124">
        <v>8617</v>
      </c>
      <c r="BY124">
        <v>8668</v>
      </c>
      <c r="BZ124">
        <v>8701</v>
      </c>
      <c r="CA124">
        <v>8726</v>
      </c>
      <c r="CB124">
        <v>8746</v>
      </c>
      <c r="CC124">
        <v>8753</v>
      </c>
      <c r="CD124">
        <v>8756</v>
      </c>
      <c r="CE124">
        <v>8759</v>
      </c>
      <c r="CF124">
        <v>8760</v>
      </c>
      <c r="CG124">
        <v>8760</v>
      </c>
      <c r="CH124">
        <v>8760</v>
      </c>
      <c r="CI124">
        <v>8760</v>
      </c>
      <c r="CJ124">
        <v>8760</v>
      </c>
      <c r="CK124">
        <v>8760</v>
      </c>
      <c r="CL124">
        <v>8760</v>
      </c>
      <c r="CM124">
        <v>8760</v>
      </c>
      <c r="CN124">
        <v>8760</v>
      </c>
      <c r="CO124">
        <v>8760</v>
      </c>
      <c r="CP124">
        <v>8760</v>
      </c>
      <c r="CQ124">
        <v>8760</v>
      </c>
      <c r="CR124">
        <v>8760</v>
      </c>
      <c r="CS124">
        <v>8760</v>
      </c>
      <c r="CT124">
        <v>8760</v>
      </c>
      <c r="CU124">
        <v>8760</v>
      </c>
      <c r="CV124">
        <v>8760</v>
      </c>
      <c r="CW124">
        <v>8760</v>
      </c>
      <c r="CX124">
        <v>8760</v>
      </c>
      <c r="CY124">
        <v>8760</v>
      </c>
      <c r="CZ124">
        <v>8760</v>
      </c>
      <c r="DA124">
        <v>8760</v>
      </c>
      <c r="DB124">
        <v>8760</v>
      </c>
      <c r="DC124">
        <v>8760</v>
      </c>
    </row>
    <row r="125" spans="1:107">
      <c r="A125" t="s">
        <v>481</v>
      </c>
      <c r="B125" t="s">
        <v>481</v>
      </c>
      <c r="C125" t="s">
        <v>742</v>
      </c>
      <c r="D125" t="s">
        <v>990</v>
      </c>
      <c r="E125" t="s">
        <v>991</v>
      </c>
      <c r="F125">
        <v>102403</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2</v>
      </c>
      <c r="AM125">
        <v>8</v>
      </c>
      <c r="AN125">
        <v>11</v>
      </c>
      <c r="AO125">
        <v>13</v>
      </c>
      <c r="AP125">
        <v>15</v>
      </c>
      <c r="AQ125">
        <v>20</v>
      </c>
      <c r="AR125">
        <v>24</v>
      </c>
      <c r="AS125">
        <v>31</v>
      </c>
      <c r="AT125">
        <v>45</v>
      </c>
      <c r="AU125">
        <v>74</v>
      </c>
      <c r="AV125">
        <v>128</v>
      </c>
      <c r="AW125">
        <v>220</v>
      </c>
      <c r="AX125">
        <v>325</v>
      </c>
      <c r="AY125">
        <v>463</v>
      </c>
      <c r="AZ125">
        <v>625</v>
      </c>
      <c r="BA125">
        <v>816</v>
      </c>
      <c r="BB125">
        <v>1061</v>
      </c>
      <c r="BC125">
        <v>1366</v>
      </c>
      <c r="BD125">
        <v>1647</v>
      </c>
      <c r="BE125">
        <v>2123</v>
      </c>
      <c r="BF125">
        <v>2495</v>
      </c>
      <c r="BG125">
        <v>2991</v>
      </c>
      <c r="BH125">
        <v>3368</v>
      </c>
      <c r="BI125">
        <v>3813</v>
      </c>
      <c r="BJ125">
        <v>4093</v>
      </c>
      <c r="BK125">
        <v>4536</v>
      </c>
      <c r="BL125">
        <v>4859</v>
      </c>
      <c r="BM125">
        <v>5172</v>
      </c>
      <c r="BN125">
        <v>5446</v>
      </c>
      <c r="BO125">
        <v>5778</v>
      </c>
      <c r="BP125">
        <v>6079</v>
      </c>
      <c r="BQ125">
        <v>6442</v>
      </c>
      <c r="BR125">
        <v>6729</v>
      </c>
      <c r="BS125">
        <v>7056</v>
      </c>
      <c r="BT125">
        <v>7312</v>
      </c>
      <c r="BU125">
        <v>7621</v>
      </c>
      <c r="BV125">
        <v>7843</v>
      </c>
      <c r="BW125">
        <v>8077</v>
      </c>
      <c r="BX125">
        <v>8213</v>
      </c>
      <c r="BY125">
        <v>8366</v>
      </c>
      <c r="BZ125">
        <v>8465</v>
      </c>
      <c r="CA125">
        <v>8593</v>
      </c>
      <c r="CB125">
        <v>8650</v>
      </c>
      <c r="CC125">
        <v>8714</v>
      </c>
      <c r="CD125">
        <v>8741</v>
      </c>
      <c r="CE125">
        <v>8757</v>
      </c>
      <c r="CF125">
        <v>8759</v>
      </c>
      <c r="CG125">
        <v>8760</v>
      </c>
      <c r="CH125">
        <v>8760</v>
      </c>
      <c r="CI125">
        <v>8760</v>
      </c>
      <c r="CJ125">
        <v>8760</v>
      </c>
      <c r="CK125">
        <v>8760</v>
      </c>
      <c r="CL125">
        <v>8760</v>
      </c>
      <c r="CM125">
        <v>8760</v>
      </c>
      <c r="CN125">
        <v>8760</v>
      </c>
      <c r="CO125">
        <v>8760</v>
      </c>
      <c r="CP125">
        <v>8760</v>
      </c>
      <c r="CQ125">
        <v>8760</v>
      </c>
      <c r="CR125">
        <v>8760</v>
      </c>
      <c r="CS125">
        <v>8760</v>
      </c>
      <c r="CT125">
        <v>8760</v>
      </c>
      <c r="CU125">
        <v>8760</v>
      </c>
      <c r="CV125">
        <v>8760</v>
      </c>
      <c r="CW125">
        <v>8760</v>
      </c>
      <c r="CX125">
        <v>8760</v>
      </c>
      <c r="CY125">
        <v>8760</v>
      </c>
      <c r="CZ125">
        <v>8760</v>
      </c>
      <c r="DA125">
        <v>8760</v>
      </c>
      <c r="DB125">
        <v>8760</v>
      </c>
      <c r="DC125">
        <v>8760</v>
      </c>
    </row>
    <row r="126" spans="1:107">
      <c r="A126" t="s">
        <v>482</v>
      </c>
      <c r="B126" t="s">
        <v>482</v>
      </c>
      <c r="C126" t="s">
        <v>742</v>
      </c>
      <c r="D126" t="s">
        <v>992</v>
      </c>
      <c r="E126" t="s">
        <v>993</v>
      </c>
      <c r="F126">
        <v>102110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1</v>
      </c>
      <c r="AU126">
        <v>12</v>
      </c>
      <c r="AV126">
        <v>33</v>
      </c>
      <c r="AW126">
        <v>67</v>
      </c>
      <c r="AX126">
        <v>116</v>
      </c>
      <c r="AY126">
        <v>169</v>
      </c>
      <c r="AZ126">
        <v>229</v>
      </c>
      <c r="BA126">
        <v>323</v>
      </c>
      <c r="BB126">
        <v>505</v>
      </c>
      <c r="BC126">
        <v>751</v>
      </c>
      <c r="BD126">
        <v>984</v>
      </c>
      <c r="BE126">
        <v>1404</v>
      </c>
      <c r="BF126">
        <v>1757</v>
      </c>
      <c r="BG126">
        <v>2273</v>
      </c>
      <c r="BH126">
        <v>2665</v>
      </c>
      <c r="BI126">
        <v>3119</v>
      </c>
      <c r="BJ126">
        <v>3426</v>
      </c>
      <c r="BK126">
        <v>3806</v>
      </c>
      <c r="BL126">
        <v>4189</v>
      </c>
      <c r="BM126">
        <v>4689</v>
      </c>
      <c r="BN126">
        <v>5035</v>
      </c>
      <c r="BO126">
        <v>5424</v>
      </c>
      <c r="BP126">
        <v>5726</v>
      </c>
      <c r="BQ126">
        <v>6141</v>
      </c>
      <c r="BR126">
        <v>6466</v>
      </c>
      <c r="BS126">
        <v>6910</v>
      </c>
      <c r="BT126">
        <v>7240</v>
      </c>
      <c r="BU126">
        <v>7642</v>
      </c>
      <c r="BV126">
        <v>7913</v>
      </c>
      <c r="BW126">
        <v>8156</v>
      </c>
      <c r="BX126">
        <v>8286</v>
      </c>
      <c r="BY126">
        <v>8442</v>
      </c>
      <c r="BZ126">
        <v>8534</v>
      </c>
      <c r="CA126">
        <v>8596</v>
      </c>
      <c r="CB126">
        <v>8626</v>
      </c>
      <c r="CC126">
        <v>8671</v>
      </c>
      <c r="CD126">
        <v>8706</v>
      </c>
      <c r="CE126">
        <v>8738</v>
      </c>
      <c r="CF126">
        <v>8748</v>
      </c>
      <c r="CG126">
        <v>8759</v>
      </c>
      <c r="CH126">
        <v>8760</v>
      </c>
      <c r="CI126">
        <v>8760</v>
      </c>
      <c r="CJ126">
        <v>8760</v>
      </c>
      <c r="CK126">
        <v>8760</v>
      </c>
      <c r="CL126">
        <v>8760</v>
      </c>
      <c r="CM126">
        <v>8760</v>
      </c>
      <c r="CN126">
        <v>8760</v>
      </c>
      <c r="CO126">
        <v>8760</v>
      </c>
      <c r="CP126">
        <v>8760</v>
      </c>
      <c r="CQ126">
        <v>8760</v>
      </c>
      <c r="CR126">
        <v>8760</v>
      </c>
      <c r="CS126">
        <v>8760</v>
      </c>
      <c r="CT126">
        <v>8760</v>
      </c>
      <c r="CU126">
        <v>8760</v>
      </c>
      <c r="CV126">
        <v>8760</v>
      </c>
      <c r="CW126">
        <v>8760</v>
      </c>
      <c r="CX126">
        <v>8760</v>
      </c>
      <c r="CY126">
        <v>8760</v>
      </c>
      <c r="CZ126">
        <v>8760</v>
      </c>
      <c r="DA126">
        <v>8760</v>
      </c>
      <c r="DB126">
        <v>8760</v>
      </c>
      <c r="DC126">
        <v>8760</v>
      </c>
    </row>
    <row r="127" spans="1:107">
      <c r="A127" t="s">
        <v>483</v>
      </c>
      <c r="B127" t="s">
        <v>483</v>
      </c>
      <c r="C127" t="s">
        <v>742</v>
      </c>
      <c r="D127" t="s">
        <v>994</v>
      </c>
      <c r="E127" t="s">
        <v>995</v>
      </c>
      <c r="F127">
        <v>102638</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3</v>
      </c>
      <c r="AP127">
        <v>9</v>
      </c>
      <c r="AQ127">
        <v>34</v>
      </c>
      <c r="AR127">
        <v>61</v>
      </c>
      <c r="AS127">
        <v>98</v>
      </c>
      <c r="AT127">
        <v>121</v>
      </c>
      <c r="AU127">
        <v>145</v>
      </c>
      <c r="AV127">
        <v>176</v>
      </c>
      <c r="AW127">
        <v>230</v>
      </c>
      <c r="AX127">
        <v>307</v>
      </c>
      <c r="AY127">
        <v>448</v>
      </c>
      <c r="AZ127">
        <v>616</v>
      </c>
      <c r="BA127">
        <v>850</v>
      </c>
      <c r="BB127">
        <v>1049</v>
      </c>
      <c r="BC127">
        <v>1413</v>
      </c>
      <c r="BD127">
        <v>1727</v>
      </c>
      <c r="BE127">
        <v>2140</v>
      </c>
      <c r="BF127">
        <v>2533</v>
      </c>
      <c r="BG127">
        <v>2973</v>
      </c>
      <c r="BH127">
        <v>3349</v>
      </c>
      <c r="BI127">
        <v>3840</v>
      </c>
      <c r="BJ127">
        <v>4138</v>
      </c>
      <c r="BK127">
        <v>4494</v>
      </c>
      <c r="BL127">
        <v>4716</v>
      </c>
      <c r="BM127">
        <v>5053</v>
      </c>
      <c r="BN127">
        <v>5311</v>
      </c>
      <c r="BO127">
        <v>5680</v>
      </c>
      <c r="BP127">
        <v>5952</v>
      </c>
      <c r="BQ127">
        <v>6295</v>
      </c>
      <c r="BR127">
        <v>6580</v>
      </c>
      <c r="BS127">
        <v>6921</v>
      </c>
      <c r="BT127">
        <v>7182</v>
      </c>
      <c r="BU127">
        <v>7499</v>
      </c>
      <c r="BV127">
        <v>7729</v>
      </c>
      <c r="BW127">
        <v>7986</v>
      </c>
      <c r="BX127">
        <v>8185</v>
      </c>
      <c r="BY127">
        <v>8337</v>
      </c>
      <c r="BZ127">
        <v>8459</v>
      </c>
      <c r="CA127">
        <v>8591</v>
      </c>
      <c r="CB127">
        <v>8657</v>
      </c>
      <c r="CC127">
        <v>8704</v>
      </c>
      <c r="CD127">
        <v>8730</v>
      </c>
      <c r="CE127">
        <v>8745</v>
      </c>
      <c r="CF127">
        <v>8748</v>
      </c>
      <c r="CG127">
        <v>8754</v>
      </c>
      <c r="CH127">
        <v>8758</v>
      </c>
      <c r="CI127">
        <v>8760</v>
      </c>
      <c r="CJ127">
        <v>8760</v>
      </c>
      <c r="CK127">
        <v>8760</v>
      </c>
      <c r="CL127">
        <v>8760</v>
      </c>
      <c r="CM127">
        <v>8760</v>
      </c>
      <c r="CN127">
        <v>8760</v>
      </c>
      <c r="CO127">
        <v>8760</v>
      </c>
      <c r="CP127">
        <v>8760</v>
      </c>
      <c r="CQ127">
        <v>8760</v>
      </c>
      <c r="CR127">
        <v>8760</v>
      </c>
      <c r="CS127">
        <v>8760</v>
      </c>
      <c r="CT127">
        <v>8760</v>
      </c>
      <c r="CU127">
        <v>8760</v>
      </c>
      <c r="CV127">
        <v>8760</v>
      </c>
      <c r="CW127">
        <v>8760</v>
      </c>
      <c r="CX127">
        <v>8760</v>
      </c>
      <c r="CY127">
        <v>8760</v>
      </c>
      <c r="CZ127">
        <v>8760</v>
      </c>
      <c r="DA127">
        <v>8760</v>
      </c>
      <c r="DB127">
        <v>8760</v>
      </c>
      <c r="DC127">
        <v>8760</v>
      </c>
    </row>
    <row r="128" spans="1:107">
      <c r="A128" t="s">
        <v>495</v>
      </c>
      <c r="B128" t="s">
        <v>495</v>
      </c>
      <c r="C128" t="s">
        <v>742</v>
      </c>
      <c r="D128" t="s">
        <v>996</v>
      </c>
      <c r="E128" t="s">
        <v>997</v>
      </c>
      <c r="F128">
        <v>102602</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3</v>
      </c>
      <c r="AN128">
        <v>12</v>
      </c>
      <c r="AO128">
        <v>40</v>
      </c>
      <c r="AP128">
        <v>65</v>
      </c>
      <c r="AQ128">
        <v>96</v>
      </c>
      <c r="AR128">
        <v>111</v>
      </c>
      <c r="AS128">
        <v>139</v>
      </c>
      <c r="AT128">
        <v>170</v>
      </c>
      <c r="AU128">
        <v>218</v>
      </c>
      <c r="AV128">
        <v>300</v>
      </c>
      <c r="AW128">
        <v>405</v>
      </c>
      <c r="AX128">
        <v>494</v>
      </c>
      <c r="AY128">
        <v>603</v>
      </c>
      <c r="AZ128">
        <v>754</v>
      </c>
      <c r="BA128">
        <v>950</v>
      </c>
      <c r="BB128">
        <v>1130</v>
      </c>
      <c r="BC128">
        <v>1456</v>
      </c>
      <c r="BD128">
        <v>1752</v>
      </c>
      <c r="BE128">
        <v>2208</v>
      </c>
      <c r="BF128">
        <v>2625</v>
      </c>
      <c r="BG128">
        <v>3070</v>
      </c>
      <c r="BH128">
        <v>3403</v>
      </c>
      <c r="BI128">
        <v>3817</v>
      </c>
      <c r="BJ128">
        <v>4091</v>
      </c>
      <c r="BK128">
        <v>4435</v>
      </c>
      <c r="BL128">
        <v>4723</v>
      </c>
      <c r="BM128">
        <v>5101</v>
      </c>
      <c r="BN128">
        <v>5418</v>
      </c>
      <c r="BO128">
        <v>5754</v>
      </c>
      <c r="BP128">
        <v>6089</v>
      </c>
      <c r="BQ128">
        <v>6459</v>
      </c>
      <c r="BR128">
        <v>6744</v>
      </c>
      <c r="BS128">
        <v>7062</v>
      </c>
      <c r="BT128">
        <v>7287</v>
      </c>
      <c r="BU128">
        <v>7548</v>
      </c>
      <c r="BV128">
        <v>7762</v>
      </c>
      <c r="BW128">
        <v>8003</v>
      </c>
      <c r="BX128">
        <v>8133</v>
      </c>
      <c r="BY128">
        <v>8277</v>
      </c>
      <c r="BZ128">
        <v>8392</v>
      </c>
      <c r="CA128">
        <v>8497</v>
      </c>
      <c r="CB128">
        <v>8568</v>
      </c>
      <c r="CC128">
        <v>8630</v>
      </c>
      <c r="CD128">
        <v>8669</v>
      </c>
      <c r="CE128">
        <v>8699</v>
      </c>
      <c r="CF128">
        <v>8718</v>
      </c>
      <c r="CG128">
        <v>8737</v>
      </c>
      <c r="CH128">
        <v>8744</v>
      </c>
      <c r="CI128">
        <v>8750</v>
      </c>
      <c r="CJ128">
        <v>8755</v>
      </c>
      <c r="CK128">
        <v>8756</v>
      </c>
      <c r="CL128">
        <v>8757</v>
      </c>
      <c r="CM128">
        <v>8760</v>
      </c>
      <c r="CN128">
        <v>8760</v>
      </c>
      <c r="CO128">
        <v>8760</v>
      </c>
      <c r="CP128">
        <v>8760</v>
      </c>
      <c r="CQ128">
        <v>8760</v>
      </c>
      <c r="CR128">
        <v>8760</v>
      </c>
      <c r="CS128">
        <v>8760</v>
      </c>
      <c r="CT128">
        <v>8760</v>
      </c>
      <c r="CU128">
        <v>8760</v>
      </c>
      <c r="CV128">
        <v>8760</v>
      </c>
      <c r="CW128">
        <v>8760</v>
      </c>
      <c r="CX128">
        <v>8760</v>
      </c>
      <c r="CY128">
        <v>8760</v>
      </c>
      <c r="CZ128">
        <v>8760</v>
      </c>
      <c r="DA128">
        <v>8760</v>
      </c>
      <c r="DB128">
        <v>8760</v>
      </c>
      <c r="DC128">
        <v>8760</v>
      </c>
    </row>
    <row r="129" spans="1:107">
      <c r="A129" t="s">
        <v>484</v>
      </c>
      <c r="B129" t="s">
        <v>484</v>
      </c>
      <c r="C129" t="s">
        <v>742</v>
      </c>
      <c r="D129" t="s">
        <v>998</v>
      </c>
      <c r="E129" t="s">
        <v>999</v>
      </c>
      <c r="F129">
        <v>102516</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1</v>
      </c>
      <c r="AN129">
        <v>8</v>
      </c>
      <c r="AO129">
        <v>25</v>
      </c>
      <c r="AP129">
        <v>60</v>
      </c>
      <c r="AQ129">
        <v>105</v>
      </c>
      <c r="AR129">
        <v>139</v>
      </c>
      <c r="AS129">
        <v>206</v>
      </c>
      <c r="AT129">
        <v>256</v>
      </c>
      <c r="AU129">
        <v>329</v>
      </c>
      <c r="AV129">
        <v>386</v>
      </c>
      <c r="AW129">
        <v>475</v>
      </c>
      <c r="AX129">
        <v>584</v>
      </c>
      <c r="AY129">
        <v>763</v>
      </c>
      <c r="AZ129">
        <v>949</v>
      </c>
      <c r="BA129">
        <v>1208</v>
      </c>
      <c r="BB129">
        <v>1464</v>
      </c>
      <c r="BC129">
        <v>1843</v>
      </c>
      <c r="BD129">
        <v>2220</v>
      </c>
      <c r="BE129">
        <v>2746</v>
      </c>
      <c r="BF129">
        <v>3116</v>
      </c>
      <c r="BG129">
        <v>3531</v>
      </c>
      <c r="BH129">
        <v>3901</v>
      </c>
      <c r="BI129">
        <v>4251</v>
      </c>
      <c r="BJ129">
        <v>4540</v>
      </c>
      <c r="BK129">
        <v>4887</v>
      </c>
      <c r="BL129">
        <v>5184</v>
      </c>
      <c r="BM129">
        <v>5461</v>
      </c>
      <c r="BN129">
        <v>5724</v>
      </c>
      <c r="BO129">
        <v>6083</v>
      </c>
      <c r="BP129">
        <v>6384</v>
      </c>
      <c r="BQ129">
        <v>6780</v>
      </c>
      <c r="BR129">
        <v>7071</v>
      </c>
      <c r="BS129">
        <v>7377</v>
      </c>
      <c r="BT129">
        <v>7619</v>
      </c>
      <c r="BU129">
        <v>7878</v>
      </c>
      <c r="BV129">
        <v>8049</v>
      </c>
      <c r="BW129">
        <v>8242</v>
      </c>
      <c r="BX129">
        <v>8350</v>
      </c>
      <c r="BY129">
        <v>8446</v>
      </c>
      <c r="BZ129">
        <v>8513</v>
      </c>
      <c r="CA129">
        <v>8558</v>
      </c>
      <c r="CB129">
        <v>8605</v>
      </c>
      <c r="CC129">
        <v>8650</v>
      </c>
      <c r="CD129">
        <v>8679</v>
      </c>
      <c r="CE129">
        <v>8715</v>
      </c>
      <c r="CF129">
        <v>8727</v>
      </c>
      <c r="CG129">
        <v>8742</v>
      </c>
      <c r="CH129">
        <v>8753</v>
      </c>
      <c r="CI129">
        <v>8759</v>
      </c>
      <c r="CJ129">
        <v>8760</v>
      </c>
      <c r="CK129">
        <v>8760</v>
      </c>
      <c r="CL129">
        <v>8760</v>
      </c>
      <c r="CM129">
        <v>8760</v>
      </c>
      <c r="CN129">
        <v>8760</v>
      </c>
      <c r="CO129">
        <v>8760</v>
      </c>
      <c r="CP129">
        <v>8760</v>
      </c>
      <c r="CQ129">
        <v>8760</v>
      </c>
      <c r="CR129">
        <v>8760</v>
      </c>
      <c r="CS129">
        <v>8760</v>
      </c>
      <c r="CT129">
        <v>8760</v>
      </c>
      <c r="CU129">
        <v>8760</v>
      </c>
      <c r="CV129">
        <v>8760</v>
      </c>
      <c r="CW129">
        <v>8760</v>
      </c>
      <c r="CX129">
        <v>8760</v>
      </c>
      <c r="CY129">
        <v>8760</v>
      </c>
      <c r="CZ129">
        <v>8760</v>
      </c>
      <c r="DA129">
        <v>8760</v>
      </c>
      <c r="DB129">
        <v>8760</v>
      </c>
      <c r="DC129">
        <v>8760</v>
      </c>
    </row>
    <row r="130" spans="1:107">
      <c r="A130" t="s">
        <v>485</v>
      </c>
      <c r="B130" t="s">
        <v>485</v>
      </c>
      <c r="C130" t="s">
        <v>742</v>
      </c>
      <c r="D130" t="s">
        <v>1000</v>
      </c>
      <c r="E130" t="s">
        <v>1001</v>
      </c>
      <c r="F130">
        <v>102807</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6</v>
      </c>
      <c r="AG130">
        <v>9</v>
      </c>
      <c r="AH130">
        <v>11</v>
      </c>
      <c r="AI130">
        <v>13</v>
      </c>
      <c r="AJ130">
        <v>14</v>
      </c>
      <c r="AK130">
        <v>25</v>
      </c>
      <c r="AL130">
        <v>67</v>
      </c>
      <c r="AM130">
        <v>96</v>
      </c>
      <c r="AN130">
        <v>126</v>
      </c>
      <c r="AO130">
        <v>174</v>
      </c>
      <c r="AP130">
        <v>224</v>
      </c>
      <c r="AQ130">
        <v>292</v>
      </c>
      <c r="AR130">
        <v>339</v>
      </c>
      <c r="AS130">
        <v>407</v>
      </c>
      <c r="AT130">
        <v>470</v>
      </c>
      <c r="AU130">
        <v>547</v>
      </c>
      <c r="AV130">
        <v>648</v>
      </c>
      <c r="AW130">
        <v>800</v>
      </c>
      <c r="AX130">
        <v>962</v>
      </c>
      <c r="AY130">
        <v>1215</v>
      </c>
      <c r="AZ130">
        <v>1412</v>
      </c>
      <c r="BA130">
        <v>1727</v>
      </c>
      <c r="BB130">
        <v>1965</v>
      </c>
      <c r="BC130">
        <v>2281</v>
      </c>
      <c r="BD130">
        <v>2597</v>
      </c>
      <c r="BE130">
        <v>3135</v>
      </c>
      <c r="BF130">
        <v>3503</v>
      </c>
      <c r="BG130">
        <v>3912</v>
      </c>
      <c r="BH130">
        <v>4229</v>
      </c>
      <c r="BI130">
        <v>4569</v>
      </c>
      <c r="BJ130">
        <v>4863</v>
      </c>
      <c r="BK130">
        <v>5199</v>
      </c>
      <c r="BL130">
        <v>5472</v>
      </c>
      <c r="BM130">
        <v>5770</v>
      </c>
      <c r="BN130">
        <v>6057</v>
      </c>
      <c r="BO130">
        <v>6363</v>
      </c>
      <c r="BP130">
        <v>6653</v>
      </c>
      <c r="BQ130">
        <v>7042</v>
      </c>
      <c r="BR130">
        <v>7294</v>
      </c>
      <c r="BS130">
        <v>7541</v>
      </c>
      <c r="BT130">
        <v>7766</v>
      </c>
      <c r="BU130">
        <v>8051</v>
      </c>
      <c r="BV130">
        <v>8244</v>
      </c>
      <c r="BW130">
        <v>8397</v>
      </c>
      <c r="BX130">
        <v>8521</v>
      </c>
      <c r="BY130">
        <v>8625</v>
      </c>
      <c r="BZ130">
        <v>8677</v>
      </c>
      <c r="CA130">
        <v>8717</v>
      </c>
      <c r="CB130">
        <v>8739</v>
      </c>
      <c r="CC130">
        <v>8752</v>
      </c>
      <c r="CD130">
        <v>8759</v>
      </c>
      <c r="CE130">
        <v>8760</v>
      </c>
      <c r="CF130">
        <v>8760</v>
      </c>
      <c r="CG130">
        <v>8760</v>
      </c>
      <c r="CH130">
        <v>8760</v>
      </c>
      <c r="CI130">
        <v>8760</v>
      </c>
      <c r="CJ130">
        <v>8760</v>
      </c>
      <c r="CK130">
        <v>8760</v>
      </c>
      <c r="CL130">
        <v>8760</v>
      </c>
      <c r="CM130">
        <v>8760</v>
      </c>
      <c r="CN130">
        <v>8760</v>
      </c>
      <c r="CO130">
        <v>8760</v>
      </c>
      <c r="CP130">
        <v>8760</v>
      </c>
      <c r="CQ130">
        <v>8760</v>
      </c>
      <c r="CR130">
        <v>8760</v>
      </c>
      <c r="CS130">
        <v>8760</v>
      </c>
      <c r="CT130">
        <v>8760</v>
      </c>
      <c r="CU130">
        <v>8760</v>
      </c>
      <c r="CV130">
        <v>8760</v>
      </c>
      <c r="CW130">
        <v>8760</v>
      </c>
      <c r="CX130">
        <v>8760</v>
      </c>
      <c r="CY130">
        <v>8760</v>
      </c>
      <c r="CZ130">
        <v>8760</v>
      </c>
      <c r="DA130">
        <v>8760</v>
      </c>
      <c r="DB130">
        <v>8760</v>
      </c>
      <c r="DC130">
        <v>8760</v>
      </c>
    </row>
    <row r="131" spans="1:107">
      <c r="A131" t="s">
        <v>486</v>
      </c>
      <c r="B131" t="s">
        <v>486</v>
      </c>
      <c r="C131" t="s">
        <v>742</v>
      </c>
      <c r="D131" t="s">
        <v>1002</v>
      </c>
      <c r="E131" t="s">
        <v>1003</v>
      </c>
      <c r="F131">
        <v>102113</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5</v>
      </c>
      <c r="AW131">
        <v>13</v>
      </c>
      <c r="AX131">
        <v>32</v>
      </c>
      <c r="AY131">
        <v>62</v>
      </c>
      <c r="AZ131">
        <v>88</v>
      </c>
      <c r="BA131">
        <v>170</v>
      </c>
      <c r="BB131">
        <v>313</v>
      </c>
      <c r="BC131">
        <v>587</v>
      </c>
      <c r="BD131">
        <v>780</v>
      </c>
      <c r="BE131">
        <v>1135</v>
      </c>
      <c r="BF131">
        <v>1490</v>
      </c>
      <c r="BG131">
        <v>1921</v>
      </c>
      <c r="BH131">
        <v>2381</v>
      </c>
      <c r="BI131">
        <v>2953</v>
      </c>
      <c r="BJ131">
        <v>3352</v>
      </c>
      <c r="BK131">
        <v>3807</v>
      </c>
      <c r="BL131">
        <v>4168</v>
      </c>
      <c r="BM131">
        <v>4547</v>
      </c>
      <c r="BN131">
        <v>4824</v>
      </c>
      <c r="BO131">
        <v>5207</v>
      </c>
      <c r="BP131">
        <v>5517</v>
      </c>
      <c r="BQ131">
        <v>5955</v>
      </c>
      <c r="BR131">
        <v>6292</v>
      </c>
      <c r="BS131">
        <v>6703</v>
      </c>
      <c r="BT131">
        <v>7054</v>
      </c>
      <c r="BU131">
        <v>7444</v>
      </c>
      <c r="BV131">
        <v>7722</v>
      </c>
      <c r="BW131">
        <v>8017</v>
      </c>
      <c r="BX131">
        <v>8215</v>
      </c>
      <c r="BY131">
        <v>8393</v>
      </c>
      <c r="BZ131">
        <v>8511</v>
      </c>
      <c r="CA131">
        <v>8595</v>
      </c>
      <c r="CB131">
        <v>8652</v>
      </c>
      <c r="CC131">
        <v>8702</v>
      </c>
      <c r="CD131">
        <v>8728</v>
      </c>
      <c r="CE131">
        <v>8747</v>
      </c>
      <c r="CF131">
        <v>8753</v>
      </c>
      <c r="CG131">
        <v>8758</v>
      </c>
      <c r="CH131">
        <v>8760</v>
      </c>
      <c r="CI131">
        <v>8760</v>
      </c>
      <c r="CJ131">
        <v>8760</v>
      </c>
      <c r="CK131">
        <v>8760</v>
      </c>
      <c r="CL131">
        <v>8760</v>
      </c>
      <c r="CM131">
        <v>8760</v>
      </c>
      <c r="CN131">
        <v>8760</v>
      </c>
      <c r="CO131">
        <v>8760</v>
      </c>
      <c r="CP131">
        <v>8760</v>
      </c>
      <c r="CQ131">
        <v>8760</v>
      </c>
      <c r="CR131">
        <v>8760</v>
      </c>
      <c r="CS131">
        <v>8760</v>
      </c>
      <c r="CT131">
        <v>8760</v>
      </c>
      <c r="CU131">
        <v>8760</v>
      </c>
      <c r="CV131">
        <v>8760</v>
      </c>
      <c r="CW131">
        <v>8760</v>
      </c>
      <c r="CX131">
        <v>8760</v>
      </c>
      <c r="CY131">
        <v>8760</v>
      </c>
      <c r="CZ131">
        <v>8760</v>
      </c>
      <c r="DA131">
        <v>8760</v>
      </c>
      <c r="DB131">
        <v>8760</v>
      </c>
      <c r="DC131">
        <v>8760</v>
      </c>
    </row>
    <row r="132" spans="1:107">
      <c r="A132" t="s">
        <v>487</v>
      </c>
      <c r="B132" t="s">
        <v>487</v>
      </c>
      <c r="C132" t="s">
        <v>742</v>
      </c>
      <c r="D132" t="s">
        <v>1004</v>
      </c>
      <c r="E132" t="s">
        <v>1005</v>
      </c>
      <c r="F132">
        <v>102508</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5</v>
      </c>
      <c r="AP132">
        <v>25</v>
      </c>
      <c r="AQ132">
        <v>54</v>
      </c>
      <c r="AR132">
        <v>81</v>
      </c>
      <c r="AS132">
        <v>115</v>
      </c>
      <c r="AT132">
        <v>158</v>
      </c>
      <c r="AU132">
        <v>206</v>
      </c>
      <c r="AV132">
        <v>257</v>
      </c>
      <c r="AW132">
        <v>324</v>
      </c>
      <c r="AX132">
        <v>398</v>
      </c>
      <c r="AY132">
        <v>564</v>
      </c>
      <c r="AZ132">
        <v>692</v>
      </c>
      <c r="BA132">
        <v>896</v>
      </c>
      <c r="BB132">
        <v>1146</v>
      </c>
      <c r="BC132">
        <v>1451</v>
      </c>
      <c r="BD132">
        <v>1653</v>
      </c>
      <c r="BE132">
        <v>2040</v>
      </c>
      <c r="BF132">
        <v>2496</v>
      </c>
      <c r="BG132">
        <v>2973</v>
      </c>
      <c r="BH132">
        <v>3302</v>
      </c>
      <c r="BI132">
        <v>3724</v>
      </c>
      <c r="BJ132">
        <v>4066</v>
      </c>
      <c r="BK132">
        <v>4441</v>
      </c>
      <c r="BL132">
        <v>4754</v>
      </c>
      <c r="BM132">
        <v>5116</v>
      </c>
      <c r="BN132">
        <v>5402</v>
      </c>
      <c r="BO132">
        <v>5734</v>
      </c>
      <c r="BP132">
        <v>6081</v>
      </c>
      <c r="BQ132">
        <v>6483</v>
      </c>
      <c r="BR132">
        <v>6781</v>
      </c>
      <c r="BS132">
        <v>7182</v>
      </c>
      <c r="BT132">
        <v>7466</v>
      </c>
      <c r="BU132">
        <v>7750</v>
      </c>
      <c r="BV132">
        <v>7944</v>
      </c>
      <c r="BW132">
        <v>8143</v>
      </c>
      <c r="BX132">
        <v>8299</v>
      </c>
      <c r="BY132">
        <v>8444</v>
      </c>
      <c r="BZ132">
        <v>8544</v>
      </c>
      <c r="CA132">
        <v>8608</v>
      </c>
      <c r="CB132">
        <v>8652</v>
      </c>
      <c r="CC132">
        <v>8683</v>
      </c>
      <c r="CD132">
        <v>8703</v>
      </c>
      <c r="CE132">
        <v>8726</v>
      </c>
      <c r="CF132">
        <v>8746</v>
      </c>
      <c r="CG132">
        <v>8755</v>
      </c>
      <c r="CH132">
        <v>8758</v>
      </c>
      <c r="CI132">
        <v>8759</v>
      </c>
      <c r="CJ132">
        <v>8760</v>
      </c>
      <c r="CK132">
        <v>8760</v>
      </c>
      <c r="CL132">
        <v>8760</v>
      </c>
      <c r="CM132">
        <v>8760</v>
      </c>
      <c r="CN132">
        <v>8760</v>
      </c>
      <c r="CO132">
        <v>8760</v>
      </c>
      <c r="CP132">
        <v>8760</v>
      </c>
      <c r="CQ132">
        <v>8760</v>
      </c>
      <c r="CR132">
        <v>8760</v>
      </c>
      <c r="CS132">
        <v>8760</v>
      </c>
      <c r="CT132">
        <v>8760</v>
      </c>
      <c r="CU132">
        <v>8760</v>
      </c>
      <c r="CV132">
        <v>8760</v>
      </c>
      <c r="CW132">
        <v>8760</v>
      </c>
      <c r="CX132">
        <v>8760</v>
      </c>
      <c r="CY132">
        <v>8760</v>
      </c>
      <c r="CZ132">
        <v>8760</v>
      </c>
      <c r="DA132">
        <v>8760</v>
      </c>
      <c r="DB132">
        <v>8760</v>
      </c>
      <c r="DC132">
        <v>8760</v>
      </c>
    </row>
    <row r="133" spans="1:107">
      <c r="A133" t="s">
        <v>488</v>
      </c>
      <c r="B133" t="s">
        <v>488</v>
      </c>
      <c r="C133" t="s">
        <v>742</v>
      </c>
      <c r="D133" t="s">
        <v>1006</v>
      </c>
      <c r="E133" t="s">
        <v>1007</v>
      </c>
      <c r="F133">
        <v>102513</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2</v>
      </c>
      <c r="AN133">
        <v>8</v>
      </c>
      <c r="AO133">
        <v>18</v>
      </c>
      <c r="AP133">
        <v>24</v>
      </c>
      <c r="AQ133">
        <v>31</v>
      </c>
      <c r="AR133">
        <v>44</v>
      </c>
      <c r="AS133">
        <v>69</v>
      </c>
      <c r="AT133">
        <v>113</v>
      </c>
      <c r="AU133">
        <v>170</v>
      </c>
      <c r="AV133">
        <v>229</v>
      </c>
      <c r="AW133">
        <v>294</v>
      </c>
      <c r="AX133">
        <v>377</v>
      </c>
      <c r="AY133">
        <v>509</v>
      </c>
      <c r="AZ133">
        <v>614</v>
      </c>
      <c r="BA133">
        <v>814</v>
      </c>
      <c r="BB133">
        <v>1061</v>
      </c>
      <c r="BC133">
        <v>1343</v>
      </c>
      <c r="BD133">
        <v>1697</v>
      </c>
      <c r="BE133">
        <v>2132</v>
      </c>
      <c r="BF133">
        <v>2514</v>
      </c>
      <c r="BG133">
        <v>2932</v>
      </c>
      <c r="BH133">
        <v>3298</v>
      </c>
      <c r="BI133">
        <v>3756</v>
      </c>
      <c r="BJ133">
        <v>4066</v>
      </c>
      <c r="BK133">
        <v>4486</v>
      </c>
      <c r="BL133">
        <v>4817</v>
      </c>
      <c r="BM133">
        <v>5170</v>
      </c>
      <c r="BN133">
        <v>5428</v>
      </c>
      <c r="BO133">
        <v>5741</v>
      </c>
      <c r="BP133">
        <v>6048</v>
      </c>
      <c r="BQ133">
        <v>6464</v>
      </c>
      <c r="BR133">
        <v>6789</v>
      </c>
      <c r="BS133">
        <v>7127</v>
      </c>
      <c r="BT133">
        <v>7361</v>
      </c>
      <c r="BU133">
        <v>7630</v>
      </c>
      <c r="BV133">
        <v>7802</v>
      </c>
      <c r="BW133">
        <v>8026</v>
      </c>
      <c r="BX133">
        <v>8197</v>
      </c>
      <c r="BY133">
        <v>8346</v>
      </c>
      <c r="BZ133">
        <v>8431</v>
      </c>
      <c r="CA133">
        <v>8514</v>
      </c>
      <c r="CB133">
        <v>8575</v>
      </c>
      <c r="CC133">
        <v>8642</v>
      </c>
      <c r="CD133">
        <v>8679</v>
      </c>
      <c r="CE133">
        <v>8710</v>
      </c>
      <c r="CF133">
        <v>8728</v>
      </c>
      <c r="CG133">
        <v>8745</v>
      </c>
      <c r="CH133">
        <v>8753</v>
      </c>
      <c r="CI133">
        <v>8754</v>
      </c>
      <c r="CJ133">
        <v>8755</v>
      </c>
      <c r="CK133">
        <v>8759</v>
      </c>
      <c r="CL133">
        <v>8760</v>
      </c>
      <c r="CM133">
        <v>8760</v>
      </c>
      <c r="CN133">
        <v>8760</v>
      </c>
      <c r="CO133">
        <v>8760</v>
      </c>
      <c r="CP133">
        <v>8760</v>
      </c>
      <c r="CQ133">
        <v>8760</v>
      </c>
      <c r="CR133">
        <v>8760</v>
      </c>
      <c r="CS133">
        <v>8760</v>
      </c>
      <c r="CT133">
        <v>8760</v>
      </c>
      <c r="CU133">
        <v>8760</v>
      </c>
      <c r="CV133">
        <v>8760</v>
      </c>
      <c r="CW133">
        <v>8760</v>
      </c>
      <c r="CX133">
        <v>8760</v>
      </c>
      <c r="CY133">
        <v>8760</v>
      </c>
      <c r="CZ133">
        <v>8760</v>
      </c>
      <c r="DA133">
        <v>8760</v>
      </c>
      <c r="DB133">
        <v>8760</v>
      </c>
      <c r="DC133">
        <v>8760</v>
      </c>
    </row>
    <row r="134" spans="1:107">
      <c r="A134" t="s">
        <v>492</v>
      </c>
      <c r="B134" t="s">
        <v>492</v>
      </c>
      <c r="C134" t="s">
        <v>742</v>
      </c>
      <c r="D134" t="s">
        <v>1008</v>
      </c>
      <c r="E134" t="s">
        <v>1009</v>
      </c>
      <c r="F134">
        <v>102202</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2</v>
      </c>
      <c r="AP134">
        <v>7</v>
      </c>
      <c r="AQ134">
        <v>10</v>
      </c>
      <c r="AR134">
        <v>12</v>
      </c>
      <c r="AS134">
        <v>12</v>
      </c>
      <c r="AT134">
        <v>17</v>
      </c>
      <c r="AU134">
        <v>27</v>
      </c>
      <c r="AV134">
        <v>47</v>
      </c>
      <c r="AW134">
        <v>89</v>
      </c>
      <c r="AX134">
        <v>137</v>
      </c>
      <c r="AY134">
        <v>214</v>
      </c>
      <c r="AZ134">
        <v>283</v>
      </c>
      <c r="BA134">
        <v>438</v>
      </c>
      <c r="BB134">
        <v>592</v>
      </c>
      <c r="BC134">
        <v>870</v>
      </c>
      <c r="BD134">
        <v>1132</v>
      </c>
      <c r="BE134">
        <v>1459</v>
      </c>
      <c r="BF134">
        <v>1832</v>
      </c>
      <c r="BG134">
        <v>2215</v>
      </c>
      <c r="BH134">
        <v>2547</v>
      </c>
      <c r="BI134">
        <v>3018</v>
      </c>
      <c r="BJ134">
        <v>3361</v>
      </c>
      <c r="BK134">
        <v>3778</v>
      </c>
      <c r="BL134">
        <v>4153</v>
      </c>
      <c r="BM134">
        <v>4536</v>
      </c>
      <c r="BN134">
        <v>4881</v>
      </c>
      <c r="BO134">
        <v>5332</v>
      </c>
      <c r="BP134">
        <v>5715</v>
      </c>
      <c r="BQ134">
        <v>6139</v>
      </c>
      <c r="BR134">
        <v>6442</v>
      </c>
      <c r="BS134">
        <v>6827</v>
      </c>
      <c r="BT134">
        <v>7194</v>
      </c>
      <c r="BU134">
        <v>7626</v>
      </c>
      <c r="BV134">
        <v>7906</v>
      </c>
      <c r="BW134">
        <v>8167</v>
      </c>
      <c r="BX134">
        <v>8344</v>
      </c>
      <c r="BY134">
        <v>8523</v>
      </c>
      <c r="BZ134">
        <v>8592</v>
      </c>
      <c r="CA134">
        <v>8674</v>
      </c>
      <c r="CB134">
        <v>8715</v>
      </c>
      <c r="CC134">
        <v>8739</v>
      </c>
      <c r="CD134">
        <v>8749</v>
      </c>
      <c r="CE134">
        <v>8751</v>
      </c>
      <c r="CF134">
        <v>8754</v>
      </c>
      <c r="CG134">
        <v>8757</v>
      </c>
      <c r="CH134">
        <v>8760</v>
      </c>
      <c r="CI134">
        <v>8760</v>
      </c>
      <c r="CJ134">
        <v>8760</v>
      </c>
      <c r="CK134">
        <v>8760</v>
      </c>
      <c r="CL134">
        <v>8760</v>
      </c>
      <c r="CM134">
        <v>8760</v>
      </c>
      <c r="CN134">
        <v>8760</v>
      </c>
      <c r="CO134">
        <v>8760</v>
      </c>
      <c r="CP134">
        <v>8760</v>
      </c>
      <c r="CQ134">
        <v>8760</v>
      </c>
      <c r="CR134">
        <v>8760</v>
      </c>
      <c r="CS134">
        <v>8760</v>
      </c>
      <c r="CT134">
        <v>8760</v>
      </c>
      <c r="CU134">
        <v>8760</v>
      </c>
      <c r="CV134">
        <v>8760</v>
      </c>
      <c r="CW134">
        <v>8760</v>
      </c>
      <c r="CX134">
        <v>8760</v>
      </c>
      <c r="CY134">
        <v>8760</v>
      </c>
      <c r="CZ134">
        <v>8760</v>
      </c>
      <c r="DA134">
        <v>8760</v>
      </c>
      <c r="DB134">
        <v>8760</v>
      </c>
      <c r="DC134">
        <v>8760</v>
      </c>
    </row>
    <row r="135" spans="1:107">
      <c r="A135" t="s">
        <v>489</v>
      </c>
      <c r="B135" t="s">
        <v>489</v>
      </c>
      <c r="C135" t="s">
        <v>742</v>
      </c>
      <c r="D135" t="s">
        <v>1010</v>
      </c>
      <c r="E135" t="s">
        <v>1011</v>
      </c>
      <c r="F135">
        <v>102315</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7</v>
      </c>
      <c r="AS135">
        <v>13</v>
      </c>
      <c r="AT135">
        <v>22</v>
      </c>
      <c r="AU135">
        <v>44</v>
      </c>
      <c r="AV135">
        <v>69</v>
      </c>
      <c r="AW135">
        <v>105</v>
      </c>
      <c r="AX135">
        <v>144</v>
      </c>
      <c r="AY135">
        <v>204</v>
      </c>
      <c r="AZ135">
        <v>290</v>
      </c>
      <c r="BA135">
        <v>447</v>
      </c>
      <c r="BB135">
        <v>580</v>
      </c>
      <c r="BC135">
        <v>785</v>
      </c>
      <c r="BD135">
        <v>999</v>
      </c>
      <c r="BE135">
        <v>1345</v>
      </c>
      <c r="BF135">
        <v>1649</v>
      </c>
      <c r="BG135">
        <v>1979</v>
      </c>
      <c r="BH135">
        <v>2359</v>
      </c>
      <c r="BI135">
        <v>2915</v>
      </c>
      <c r="BJ135">
        <v>3342</v>
      </c>
      <c r="BK135">
        <v>3832</v>
      </c>
      <c r="BL135">
        <v>4190</v>
      </c>
      <c r="BM135">
        <v>4609</v>
      </c>
      <c r="BN135">
        <v>4911</v>
      </c>
      <c r="BO135">
        <v>5329</v>
      </c>
      <c r="BP135">
        <v>5645</v>
      </c>
      <c r="BQ135">
        <v>6055</v>
      </c>
      <c r="BR135">
        <v>6411</v>
      </c>
      <c r="BS135">
        <v>6810</v>
      </c>
      <c r="BT135">
        <v>7149</v>
      </c>
      <c r="BU135">
        <v>7575</v>
      </c>
      <c r="BV135">
        <v>7828</v>
      </c>
      <c r="BW135">
        <v>8118</v>
      </c>
      <c r="BX135">
        <v>8281</v>
      </c>
      <c r="BY135">
        <v>8443</v>
      </c>
      <c r="BZ135">
        <v>8538</v>
      </c>
      <c r="CA135">
        <v>8617</v>
      </c>
      <c r="CB135">
        <v>8661</v>
      </c>
      <c r="CC135">
        <v>8698</v>
      </c>
      <c r="CD135">
        <v>8715</v>
      </c>
      <c r="CE135">
        <v>8731</v>
      </c>
      <c r="CF135">
        <v>8753</v>
      </c>
      <c r="CG135">
        <v>8758</v>
      </c>
      <c r="CH135">
        <v>8760</v>
      </c>
      <c r="CI135">
        <v>8760</v>
      </c>
      <c r="CJ135">
        <v>8760</v>
      </c>
      <c r="CK135">
        <v>8760</v>
      </c>
      <c r="CL135">
        <v>8760</v>
      </c>
      <c r="CM135">
        <v>8760</v>
      </c>
      <c r="CN135">
        <v>8760</v>
      </c>
      <c r="CO135">
        <v>8760</v>
      </c>
      <c r="CP135">
        <v>8760</v>
      </c>
      <c r="CQ135">
        <v>8760</v>
      </c>
      <c r="CR135">
        <v>8760</v>
      </c>
      <c r="CS135">
        <v>8760</v>
      </c>
      <c r="CT135">
        <v>8760</v>
      </c>
      <c r="CU135">
        <v>8760</v>
      </c>
      <c r="CV135">
        <v>8760</v>
      </c>
      <c r="CW135">
        <v>8760</v>
      </c>
      <c r="CX135">
        <v>8760</v>
      </c>
      <c r="CY135">
        <v>8760</v>
      </c>
      <c r="CZ135">
        <v>8760</v>
      </c>
      <c r="DA135">
        <v>8760</v>
      </c>
      <c r="DB135">
        <v>8760</v>
      </c>
      <c r="DC135">
        <v>8760</v>
      </c>
    </row>
    <row r="136" spans="1:107">
      <c r="A136" s="219" t="s">
        <v>490</v>
      </c>
      <c r="B136" s="219" t="s">
        <v>490</v>
      </c>
      <c r="C136" s="10" t="s">
        <v>742</v>
      </c>
      <c r="D136" s="10" t="s">
        <v>1012</v>
      </c>
      <c r="E136" s="10" t="s">
        <v>1013</v>
      </c>
      <c r="F136" s="10">
        <v>102235</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4</v>
      </c>
      <c r="AW136">
        <v>16</v>
      </c>
      <c r="AX136">
        <v>20</v>
      </c>
      <c r="AY136">
        <v>27</v>
      </c>
      <c r="AZ136">
        <v>58</v>
      </c>
      <c r="BA136">
        <v>138</v>
      </c>
      <c r="BB136">
        <v>234</v>
      </c>
      <c r="BC136">
        <v>416</v>
      </c>
      <c r="BD136">
        <v>640</v>
      </c>
      <c r="BE136">
        <v>1051</v>
      </c>
      <c r="BF136">
        <v>1486</v>
      </c>
      <c r="BG136">
        <v>1988</v>
      </c>
      <c r="BH136">
        <v>2320</v>
      </c>
      <c r="BI136">
        <v>2789</v>
      </c>
      <c r="BJ136">
        <v>3215</v>
      </c>
      <c r="BK136">
        <v>3766</v>
      </c>
      <c r="BL136">
        <v>4089</v>
      </c>
      <c r="BM136">
        <v>4477</v>
      </c>
      <c r="BN136">
        <v>4855</v>
      </c>
      <c r="BO136">
        <v>5319</v>
      </c>
      <c r="BP136">
        <v>5605</v>
      </c>
      <c r="BQ136">
        <v>5983</v>
      </c>
      <c r="BR136">
        <v>6313</v>
      </c>
      <c r="BS136">
        <v>6755</v>
      </c>
      <c r="BT136">
        <v>7209</v>
      </c>
      <c r="BU136">
        <v>7715</v>
      </c>
      <c r="BV136">
        <v>8057</v>
      </c>
      <c r="BW136">
        <v>8339</v>
      </c>
      <c r="BX136">
        <v>8483</v>
      </c>
      <c r="BY136">
        <v>8619</v>
      </c>
      <c r="BZ136">
        <v>8673</v>
      </c>
      <c r="CA136">
        <v>8716</v>
      </c>
      <c r="CB136">
        <v>8744</v>
      </c>
      <c r="CC136">
        <v>8757</v>
      </c>
      <c r="CD136">
        <v>8760</v>
      </c>
      <c r="CE136">
        <v>8760</v>
      </c>
      <c r="CF136">
        <v>8760</v>
      </c>
      <c r="CG136">
        <v>8760</v>
      </c>
      <c r="CH136">
        <v>8760</v>
      </c>
      <c r="CI136">
        <v>8760</v>
      </c>
      <c r="CJ136">
        <v>8760</v>
      </c>
      <c r="CK136">
        <v>8760</v>
      </c>
      <c r="CL136">
        <v>8760</v>
      </c>
      <c r="CM136">
        <v>8760</v>
      </c>
      <c r="CN136">
        <v>8760</v>
      </c>
      <c r="CO136">
        <v>8760</v>
      </c>
      <c r="CP136">
        <v>8760</v>
      </c>
      <c r="CQ136">
        <v>8760</v>
      </c>
      <c r="CR136">
        <v>8760</v>
      </c>
      <c r="CS136">
        <v>8760</v>
      </c>
      <c r="CT136">
        <v>8760</v>
      </c>
      <c r="CU136">
        <v>8760</v>
      </c>
      <c r="CV136">
        <v>8760</v>
      </c>
      <c r="CW136">
        <v>8760</v>
      </c>
      <c r="CX136">
        <v>8760</v>
      </c>
      <c r="CY136">
        <v>8760</v>
      </c>
      <c r="CZ136">
        <v>8760</v>
      </c>
      <c r="DA136">
        <v>8760</v>
      </c>
      <c r="DB136">
        <v>8760</v>
      </c>
      <c r="DC136">
        <v>8760</v>
      </c>
    </row>
    <row r="137" spans="1:107">
      <c r="A137" t="s">
        <v>491</v>
      </c>
      <c r="B137" t="s">
        <v>491</v>
      </c>
      <c r="C137" t="s">
        <v>742</v>
      </c>
      <c r="D137" t="s">
        <v>1014</v>
      </c>
      <c r="E137" t="s">
        <v>1015</v>
      </c>
      <c r="F137">
        <v>102633</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7</v>
      </c>
      <c r="AQ137">
        <v>25</v>
      </c>
      <c r="AR137">
        <v>46</v>
      </c>
      <c r="AS137">
        <v>75</v>
      </c>
      <c r="AT137">
        <v>91</v>
      </c>
      <c r="AU137">
        <v>117</v>
      </c>
      <c r="AV137">
        <v>149</v>
      </c>
      <c r="AW137">
        <v>226</v>
      </c>
      <c r="AX137">
        <v>306</v>
      </c>
      <c r="AY137">
        <v>424</v>
      </c>
      <c r="AZ137">
        <v>543</v>
      </c>
      <c r="BA137">
        <v>740</v>
      </c>
      <c r="BB137">
        <v>966</v>
      </c>
      <c r="BC137">
        <v>1311</v>
      </c>
      <c r="BD137">
        <v>1674</v>
      </c>
      <c r="BE137">
        <v>2163</v>
      </c>
      <c r="BF137">
        <v>2558</v>
      </c>
      <c r="BG137">
        <v>2965</v>
      </c>
      <c r="BH137">
        <v>3269</v>
      </c>
      <c r="BI137">
        <v>3708</v>
      </c>
      <c r="BJ137">
        <v>4049</v>
      </c>
      <c r="BK137">
        <v>4401</v>
      </c>
      <c r="BL137">
        <v>4676</v>
      </c>
      <c r="BM137">
        <v>5012</v>
      </c>
      <c r="BN137">
        <v>5270</v>
      </c>
      <c r="BO137">
        <v>5555</v>
      </c>
      <c r="BP137">
        <v>5849</v>
      </c>
      <c r="BQ137">
        <v>6245</v>
      </c>
      <c r="BR137">
        <v>6573</v>
      </c>
      <c r="BS137">
        <v>6912</v>
      </c>
      <c r="BT137">
        <v>7159</v>
      </c>
      <c r="BU137">
        <v>7464</v>
      </c>
      <c r="BV137">
        <v>7667</v>
      </c>
      <c r="BW137">
        <v>7926</v>
      </c>
      <c r="BX137">
        <v>8120</v>
      </c>
      <c r="BY137">
        <v>8300</v>
      </c>
      <c r="BZ137">
        <v>8416</v>
      </c>
      <c r="CA137">
        <v>8525</v>
      </c>
      <c r="CB137">
        <v>8594</v>
      </c>
      <c r="CC137">
        <v>8651</v>
      </c>
      <c r="CD137">
        <v>8690</v>
      </c>
      <c r="CE137">
        <v>8720</v>
      </c>
      <c r="CF137">
        <v>8734</v>
      </c>
      <c r="CG137">
        <v>8754</v>
      </c>
      <c r="CH137">
        <v>8760</v>
      </c>
      <c r="CI137">
        <v>8760</v>
      </c>
      <c r="CJ137">
        <v>8760</v>
      </c>
      <c r="CK137">
        <v>8760</v>
      </c>
      <c r="CL137">
        <v>8760</v>
      </c>
      <c r="CM137">
        <v>8760</v>
      </c>
      <c r="CN137">
        <v>8760</v>
      </c>
      <c r="CO137">
        <v>8760</v>
      </c>
      <c r="CP137">
        <v>8760</v>
      </c>
      <c r="CQ137">
        <v>8760</v>
      </c>
      <c r="CR137">
        <v>8760</v>
      </c>
      <c r="CS137">
        <v>8760</v>
      </c>
      <c r="CT137">
        <v>8760</v>
      </c>
      <c r="CU137">
        <v>8760</v>
      </c>
      <c r="CV137">
        <v>8760</v>
      </c>
      <c r="CW137">
        <v>8760</v>
      </c>
      <c r="CX137">
        <v>8760</v>
      </c>
      <c r="CY137">
        <v>8760</v>
      </c>
      <c r="CZ137">
        <v>8760</v>
      </c>
      <c r="DA137">
        <v>8760</v>
      </c>
      <c r="DB137">
        <v>8760</v>
      </c>
      <c r="DC137">
        <v>8760</v>
      </c>
    </row>
    <row r="138" spans="1:107">
      <c r="A138" t="s">
        <v>493</v>
      </c>
      <c r="B138" t="s">
        <v>493</v>
      </c>
      <c r="C138" t="s">
        <v>742</v>
      </c>
      <c r="D138" t="s">
        <v>1016</v>
      </c>
      <c r="E138" t="s">
        <v>1017</v>
      </c>
      <c r="F138">
        <v>102007</v>
      </c>
      <c r="G138">
        <v>0</v>
      </c>
      <c r="H138">
        <v>0</v>
      </c>
      <c r="I138">
        <v>0</v>
      </c>
      <c r="J138">
        <v>0</v>
      </c>
      <c r="K138">
        <v>0</v>
      </c>
      <c r="L138">
        <v>0</v>
      </c>
      <c r="M138">
        <v>0</v>
      </c>
      <c r="N138">
        <v>0</v>
      </c>
      <c r="O138">
        <v>0</v>
      </c>
      <c r="P138">
        <v>0</v>
      </c>
      <c r="Q138">
        <v>0</v>
      </c>
      <c r="R138">
        <v>0</v>
      </c>
      <c r="S138">
        <v>0</v>
      </c>
      <c r="T138">
        <v>0</v>
      </c>
      <c r="U138">
        <v>0</v>
      </c>
      <c r="V138">
        <v>0</v>
      </c>
      <c r="W138">
        <v>0</v>
      </c>
      <c r="X138">
        <v>1</v>
      </c>
      <c r="Y138">
        <v>9</v>
      </c>
      <c r="Z138">
        <v>26</v>
      </c>
      <c r="AA138">
        <v>44</v>
      </c>
      <c r="AB138">
        <v>62</v>
      </c>
      <c r="AC138">
        <v>87</v>
      </c>
      <c r="AD138">
        <v>102</v>
      </c>
      <c r="AE138">
        <v>125</v>
      </c>
      <c r="AF138">
        <v>142</v>
      </c>
      <c r="AG138">
        <v>197</v>
      </c>
      <c r="AH138">
        <v>248</v>
      </c>
      <c r="AI138">
        <v>331</v>
      </c>
      <c r="AJ138">
        <v>399</v>
      </c>
      <c r="AK138">
        <v>448</v>
      </c>
      <c r="AL138">
        <v>491</v>
      </c>
      <c r="AM138">
        <v>560</v>
      </c>
      <c r="AN138">
        <v>652</v>
      </c>
      <c r="AO138">
        <v>788</v>
      </c>
      <c r="AP138">
        <v>897</v>
      </c>
      <c r="AQ138">
        <v>1030</v>
      </c>
      <c r="AR138">
        <v>1140</v>
      </c>
      <c r="AS138">
        <v>1295</v>
      </c>
      <c r="AT138">
        <v>1450</v>
      </c>
      <c r="AU138">
        <v>1626</v>
      </c>
      <c r="AV138">
        <v>1804</v>
      </c>
      <c r="AW138">
        <v>1976</v>
      </c>
      <c r="AX138">
        <v>2186</v>
      </c>
      <c r="AY138">
        <v>2400</v>
      </c>
      <c r="AZ138">
        <v>2592</v>
      </c>
      <c r="BA138">
        <v>2790</v>
      </c>
      <c r="BB138">
        <v>3028</v>
      </c>
      <c r="BC138">
        <v>3359</v>
      </c>
      <c r="BD138">
        <v>3741</v>
      </c>
      <c r="BE138">
        <v>4163</v>
      </c>
      <c r="BF138">
        <v>4439</v>
      </c>
      <c r="BG138">
        <v>4705</v>
      </c>
      <c r="BH138">
        <v>4982</v>
      </c>
      <c r="BI138">
        <v>5299</v>
      </c>
      <c r="BJ138">
        <v>5600</v>
      </c>
      <c r="BK138">
        <v>5998</v>
      </c>
      <c r="BL138">
        <v>6329</v>
      </c>
      <c r="BM138">
        <v>6632</v>
      </c>
      <c r="BN138">
        <v>6895</v>
      </c>
      <c r="BO138">
        <v>7182</v>
      </c>
      <c r="BP138">
        <v>7379</v>
      </c>
      <c r="BQ138">
        <v>7712</v>
      </c>
      <c r="BR138">
        <v>7917</v>
      </c>
      <c r="BS138">
        <v>8096</v>
      </c>
      <c r="BT138">
        <v>8239</v>
      </c>
      <c r="BU138">
        <v>8389</v>
      </c>
      <c r="BV138">
        <v>8472</v>
      </c>
      <c r="BW138">
        <v>8569</v>
      </c>
      <c r="BX138">
        <v>8616</v>
      </c>
      <c r="BY138">
        <v>8661</v>
      </c>
      <c r="BZ138">
        <v>8689</v>
      </c>
      <c r="CA138">
        <v>8721</v>
      </c>
      <c r="CB138">
        <v>8739</v>
      </c>
      <c r="CC138">
        <v>8757</v>
      </c>
      <c r="CD138">
        <v>8760</v>
      </c>
      <c r="CE138">
        <v>8760</v>
      </c>
      <c r="CF138">
        <v>8760</v>
      </c>
      <c r="CG138">
        <v>8760</v>
      </c>
      <c r="CH138">
        <v>8760</v>
      </c>
      <c r="CI138">
        <v>8760</v>
      </c>
      <c r="CJ138">
        <v>8760</v>
      </c>
      <c r="CK138">
        <v>8760</v>
      </c>
      <c r="CL138">
        <v>8760</v>
      </c>
      <c r="CM138">
        <v>8760</v>
      </c>
      <c r="CN138">
        <v>8760</v>
      </c>
      <c r="CO138">
        <v>8760</v>
      </c>
      <c r="CP138">
        <v>8760</v>
      </c>
      <c r="CQ138">
        <v>8760</v>
      </c>
      <c r="CR138">
        <v>8760</v>
      </c>
      <c r="CS138">
        <v>8760</v>
      </c>
      <c r="CT138">
        <v>8760</v>
      </c>
      <c r="CU138">
        <v>8760</v>
      </c>
      <c r="CV138">
        <v>8760</v>
      </c>
      <c r="CW138">
        <v>8760</v>
      </c>
      <c r="CX138">
        <v>8760</v>
      </c>
      <c r="CY138">
        <v>8760</v>
      </c>
      <c r="CZ138">
        <v>8760</v>
      </c>
      <c r="DA138">
        <v>8760</v>
      </c>
      <c r="DB138">
        <v>8760</v>
      </c>
      <c r="DC138">
        <v>8760</v>
      </c>
    </row>
    <row r="139" spans="1:107">
      <c r="A139" t="s">
        <v>496</v>
      </c>
      <c r="B139" t="s">
        <v>496</v>
      </c>
      <c r="C139" t="s">
        <v>742</v>
      </c>
      <c r="D139" t="s">
        <v>1018</v>
      </c>
      <c r="E139" t="s">
        <v>1019</v>
      </c>
      <c r="F139">
        <v>102301</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1</v>
      </c>
      <c r="AU139">
        <v>6</v>
      </c>
      <c r="AV139">
        <v>22</v>
      </c>
      <c r="AW139">
        <v>49</v>
      </c>
      <c r="AX139">
        <v>87</v>
      </c>
      <c r="AY139">
        <v>129</v>
      </c>
      <c r="AZ139">
        <v>175</v>
      </c>
      <c r="BA139">
        <v>308</v>
      </c>
      <c r="BB139">
        <v>440</v>
      </c>
      <c r="BC139">
        <v>684</v>
      </c>
      <c r="BD139">
        <v>928</v>
      </c>
      <c r="BE139">
        <v>1289</v>
      </c>
      <c r="BF139">
        <v>1622</v>
      </c>
      <c r="BG139">
        <v>2101</v>
      </c>
      <c r="BH139">
        <v>2547</v>
      </c>
      <c r="BI139">
        <v>3070</v>
      </c>
      <c r="BJ139">
        <v>3396</v>
      </c>
      <c r="BK139">
        <v>3807</v>
      </c>
      <c r="BL139">
        <v>4215</v>
      </c>
      <c r="BM139">
        <v>4605</v>
      </c>
      <c r="BN139">
        <v>4838</v>
      </c>
      <c r="BO139">
        <v>5163</v>
      </c>
      <c r="BP139">
        <v>5510</v>
      </c>
      <c r="BQ139">
        <v>5997</v>
      </c>
      <c r="BR139">
        <v>6397</v>
      </c>
      <c r="BS139">
        <v>6833</v>
      </c>
      <c r="BT139">
        <v>7213</v>
      </c>
      <c r="BU139">
        <v>7596</v>
      </c>
      <c r="BV139">
        <v>7813</v>
      </c>
      <c r="BW139">
        <v>8023</v>
      </c>
      <c r="BX139">
        <v>8171</v>
      </c>
      <c r="BY139">
        <v>8314</v>
      </c>
      <c r="BZ139">
        <v>8397</v>
      </c>
      <c r="CA139">
        <v>8488</v>
      </c>
      <c r="CB139">
        <v>8563</v>
      </c>
      <c r="CC139">
        <v>8622</v>
      </c>
      <c r="CD139">
        <v>8664</v>
      </c>
      <c r="CE139">
        <v>8704</v>
      </c>
      <c r="CF139">
        <v>8723</v>
      </c>
      <c r="CG139">
        <v>8743</v>
      </c>
      <c r="CH139">
        <v>8754</v>
      </c>
      <c r="CI139">
        <v>8760</v>
      </c>
      <c r="CJ139">
        <v>8760</v>
      </c>
      <c r="CK139">
        <v>8760</v>
      </c>
      <c r="CL139">
        <v>8760</v>
      </c>
      <c r="CM139">
        <v>8760</v>
      </c>
      <c r="CN139">
        <v>8760</v>
      </c>
      <c r="CO139">
        <v>8760</v>
      </c>
      <c r="CP139">
        <v>8760</v>
      </c>
      <c r="CQ139">
        <v>8760</v>
      </c>
      <c r="CR139">
        <v>8760</v>
      </c>
      <c r="CS139">
        <v>8760</v>
      </c>
      <c r="CT139">
        <v>8760</v>
      </c>
      <c r="CU139">
        <v>8760</v>
      </c>
      <c r="CV139">
        <v>8760</v>
      </c>
      <c r="CW139">
        <v>8760</v>
      </c>
      <c r="CX139">
        <v>8760</v>
      </c>
      <c r="CY139">
        <v>8760</v>
      </c>
      <c r="CZ139">
        <v>8760</v>
      </c>
      <c r="DA139">
        <v>8760</v>
      </c>
      <c r="DB139">
        <v>8760</v>
      </c>
      <c r="DC139">
        <v>8760</v>
      </c>
    </row>
    <row r="140" spans="1:107">
      <c r="A140" t="s">
        <v>497</v>
      </c>
      <c r="B140" t="s">
        <v>497</v>
      </c>
      <c r="C140" t="s">
        <v>742</v>
      </c>
      <c r="D140" t="s">
        <v>1020</v>
      </c>
      <c r="E140" t="s">
        <v>1021</v>
      </c>
      <c r="F140">
        <v>102108</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3</v>
      </c>
      <c r="AU140">
        <v>7</v>
      </c>
      <c r="AV140">
        <v>10</v>
      </c>
      <c r="AW140">
        <v>16</v>
      </c>
      <c r="AX140">
        <v>19</v>
      </c>
      <c r="AY140">
        <v>39</v>
      </c>
      <c r="AZ140">
        <v>94</v>
      </c>
      <c r="BA140">
        <v>158</v>
      </c>
      <c r="BB140">
        <v>265</v>
      </c>
      <c r="BC140">
        <v>395</v>
      </c>
      <c r="BD140">
        <v>523</v>
      </c>
      <c r="BE140">
        <v>800</v>
      </c>
      <c r="BF140">
        <v>1114</v>
      </c>
      <c r="BG140">
        <v>1548</v>
      </c>
      <c r="BH140">
        <v>1956</v>
      </c>
      <c r="BI140">
        <v>2555</v>
      </c>
      <c r="BJ140">
        <v>2975</v>
      </c>
      <c r="BK140">
        <v>3573</v>
      </c>
      <c r="BL140">
        <v>3950</v>
      </c>
      <c r="BM140">
        <v>4310</v>
      </c>
      <c r="BN140">
        <v>4555</v>
      </c>
      <c r="BO140">
        <v>4985</v>
      </c>
      <c r="BP140">
        <v>5338</v>
      </c>
      <c r="BQ140">
        <v>5767</v>
      </c>
      <c r="BR140">
        <v>6165</v>
      </c>
      <c r="BS140">
        <v>6682</v>
      </c>
      <c r="BT140">
        <v>7052</v>
      </c>
      <c r="BU140">
        <v>7470</v>
      </c>
      <c r="BV140">
        <v>7761</v>
      </c>
      <c r="BW140">
        <v>8047</v>
      </c>
      <c r="BX140">
        <v>8230</v>
      </c>
      <c r="BY140">
        <v>8402</v>
      </c>
      <c r="BZ140">
        <v>8495</v>
      </c>
      <c r="CA140">
        <v>8596</v>
      </c>
      <c r="CB140">
        <v>8646</v>
      </c>
      <c r="CC140">
        <v>8675</v>
      </c>
      <c r="CD140">
        <v>8701</v>
      </c>
      <c r="CE140">
        <v>8725</v>
      </c>
      <c r="CF140">
        <v>8748</v>
      </c>
      <c r="CG140">
        <v>8758</v>
      </c>
      <c r="CH140">
        <v>8759</v>
      </c>
      <c r="CI140">
        <v>8760</v>
      </c>
      <c r="CJ140">
        <v>8760</v>
      </c>
      <c r="CK140">
        <v>8760</v>
      </c>
      <c r="CL140">
        <v>8760</v>
      </c>
      <c r="CM140">
        <v>8760</v>
      </c>
      <c r="CN140">
        <v>8760</v>
      </c>
      <c r="CO140">
        <v>8760</v>
      </c>
      <c r="CP140">
        <v>8760</v>
      </c>
      <c r="CQ140">
        <v>8760</v>
      </c>
      <c r="CR140">
        <v>8760</v>
      </c>
      <c r="CS140">
        <v>8760</v>
      </c>
      <c r="CT140">
        <v>8760</v>
      </c>
      <c r="CU140">
        <v>8760</v>
      </c>
      <c r="CV140">
        <v>8760</v>
      </c>
      <c r="CW140">
        <v>8760</v>
      </c>
      <c r="CX140">
        <v>8760</v>
      </c>
      <c r="CY140">
        <v>8760</v>
      </c>
      <c r="CZ140">
        <v>8760</v>
      </c>
      <c r="DA140">
        <v>8760</v>
      </c>
      <c r="DB140">
        <v>8760</v>
      </c>
      <c r="DC140">
        <v>8760</v>
      </c>
    </row>
    <row r="141" spans="1:107">
      <c r="A141" t="s">
        <v>498</v>
      </c>
      <c r="B141" t="s">
        <v>498</v>
      </c>
      <c r="C141" t="s">
        <v>742</v>
      </c>
      <c r="D141" t="s">
        <v>1022</v>
      </c>
      <c r="E141" t="s">
        <v>1023</v>
      </c>
      <c r="F141">
        <v>102511</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9</v>
      </c>
      <c r="AO141">
        <v>20</v>
      </c>
      <c r="AP141">
        <v>26</v>
      </c>
      <c r="AQ141">
        <v>31</v>
      </c>
      <c r="AR141">
        <v>42</v>
      </c>
      <c r="AS141">
        <v>80</v>
      </c>
      <c r="AT141">
        <v>97</v>
      </c>
      <c r="AU141">
        <v>142</v>
      </c>
      <c r="AV141">
        <v>214</v>
      </c>
      <c r="AW141">
        <v>275</v>
      </c>
      <c r="AX141">
        <v>359</v>
      </c>
      <c r="AY141">
        <v>468</v>
      </c>
      <c r="AZ141">
        <v>599</v>
      </c>
      <c r="BA141">
        <v>792</v>
      </c>
      <c r="BB141">
        <v>989</v>
      </c>
      <c r="BC141">
        <v>1261</v>
      </c>
      <c r="BD141">
        <v>1545</v>
      </c>
      <c r="BE141">
        <v>2056</v>
      </c>
      <c r="BF141">
        <v>2505</v>
      </c>
      <c r="BG141">
        <v>2972</v>
      </c>
      <c r="BH141">
        <v>3312</v>
      </c>
      <c r="BI141">
        <v>3734</v>
      </c>
      <c r="BJ141">
        <v>4058</v>
      </c>
      <c r="BK141">
        <v>4443</v>
      </c>
      <c r="BL141">
        <v>4742</v>
      </c>
      <c r="BM141">
        <v>5171</v>
      </c>
      <c r="BN141">
        <v>5525</v>
      </c>
      <c r="BO141">
        <v>5928</v>
      </c>
      <c r="BP141">
        <v>6229</v>
      </c>
      <c r="BQ141">
        <v>6616</v>
      </c>
      <c r="BR141">
        <v>6875</v>
      </c>
      <c r="BS141">
        <v>7196</v>
      </c>
      <c r="BT141">
        <v>7440</v>
      </c>
      <c r="BU141">
        <v>7749</v>
      </c>
      <c r="BV141">
        <v>7975</v>
      </c>
      <c r="BW141">
        <v>8192</v>
      </c>
      <c r="BX141">
        <v>8337</v>
      </c>
      <c r="BY141">
        <v>8460</v>
      </c>
      <c r="BZ141">
        <v>8539</v>
      </c>
      <c r="CA141">
        <v>8610</v>
      </c>
      <c r="CB141">
        <v>8663</v>
      </c>
      <c r="CC141">
        <v>8720</v>
      </c>
      <c r="CD141">
        <v>8751</v>
      </c>
      <c r="CE141">
        <v>8760</v>
      </c>
      <c r="CF141">
        <v>8760</v>
      </c>
      <c r="CG141">
        <v>8760</v>
      </c>
      <c r="CH141">
        <v>8760</v>
      </c>
      <c r="CI141">
        <v>8760</v>
      </c>
      <c r="CJ141">
        <v>8760</v>
      </c>
      <c r="CK141">
        <v>8760</v>
      </c>
      <c r="CL141">
        <v>8760</v>
      </c>
      <c r="CM141">
        <v>8760</v>
      </c>
      <c r="CN141">
        <v>8760</v>
      </c>
      <c r="CO141">
        <v>8760</v>
      </c>
      <c r="CP141">
        <v>8760</v>
      </c>
      <c r="CQ141">
        <v>8760</v>
      </c>
      <c r="CR141">
        <v>8760</v>
      </c>
      <c r="CS141">
        <v>8760</v>
      </c>
      <c r="CT141">
        <v>8760</v>
      </c>
      <c r="CU141">
        <v>8760</v>
      </c>
      <c r="CV141">
        <v>8760</v>
      </c>
      <c r="CW141">
        <v>8760</v>
      </c>
      <c r="CX141">
        <v>8760</v>
      </c>
      <c r="CY141">
        <v>8760</v>
      </c>
      <c r="CZ141">
        <v>8760</v>
      </c>
      <c r="DA141">
        <v>8760</v>
      </c>
      <c r="DB141">
        <v>8760</v>
      </c>
      <c r="DC141">
        <v>8760</v>
      </c>
    </row>
    <row r="142" spans="1:107">
      <c r="A142" t="s">
        <v>499</v>
      </c>
      <c r="B142" t="s">
        <v>499</v>
      </c>
      <c r="C142" t="s">
        <v>742</v>
      </c>
      <c r="D142" t="s">
        <v>1024</v>
      </c>
      <c r="E142" t="s">
        <v>1025</v>
      </c>
      <c r="F142">
        <v>102706</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4</v>
      </c>
      <c r="AK142">
        <v>15</v>
      </c>
      <c r="AL142">
        <v>27</v>
      </c>
      <c r="AM142">
        <v>46</v>
      </c>
      <c r="AN142">
        <v>59</v>
      </c>
      <c r="AO142">
        <v>86</v>
      </c>
      <c r="AP142">
        <v>115</v>
      </c>
      <c r="AQ142">
        <v>159</v>
      </c>
      <c r="AR142">
        <v>195</v>
      </c>
      <c r="AS142">
        <v>243</v>
      </c>
      <c r="AT142">
        <v>305</v>
      </c>
      <c r="AU142">
        <v>373</v>
      </c>
      <c r="AV142">
        <v>423</v>
      </c>
      <c r="AW142">
        <v>505</v>
      </c>
      <c r="AX142">
        <v>607</v>
      </c>
      <c r="AY142">
        <v>813</v>
      </c>
      <c r="AZ142">
        <v>1052</v>
      </c>
      <c r="BA142">
        <v>1344</v>
      </c>
      <c r="BB142">
        <v>1680</v>
      </c>
      <c r="BC142">
        <v>2083</v>
      </c>
      <c r="BD142">
        <v>2436</v>
      </c>
      <c r="BE142">
        <v>2878</v>
      </c>
      <c r="BF142">
        <v>3287</v>
      </c>
      <c r="BG142">
        <v>3716</v>
      </c>
      <c r="BH142">
        <v>4031</v>
      </c>
      <c r="BI142">
        <v>4369</v>
      </c>
      <c r="BJ142">
        <v>4606</v>
      </c>
      <c r="BK142">
        <v>4910</v>
      </c>
      <c r="BL142">
        <v>5145</v>
      </c>
      <c r="BM142">
        <v>5504</v>
      </c>
      <c r="BN142">
        <v>5769</v>
      </c>
      <c r="BO142">
        <v>6080</v>
      </c>
      <c r="BP142">
        <v>6344</v>
      </c>
      <c r="BQ142">
        <v>6690</v>
      </c>
      <c r="BR142">
        <v>6981</v>
      </c>
      <c r="BS142">
        <v>7321</v>
      </c>
      <c r="BT142">
        <v>7554</v>
      </c>
      <c r="BU142">
        <v>7815</v>
      </c>
      <c r="BV142">
        <v>7980</v>
      </c>
      <c r="BW142">
        <v>8158</v>
      </c>
      <c r="BX142">
        <v>8281</v>
      </c>
      <c r="BY142">
        <v>8410</v>
      </c>
      <c r="BZ142">
        <v>8512</v>
      </c>
      <c r="CA142">
        <v>8607</v>
      </c>
      <c r="CB142">
        <v>8646</v>
      </c>
      <c r="CC142">
        <v>8689</v>
      </c>
      <c r="CD142">
        <v>8726</v>
      </c>
      <c r="CE142">
        <v>8749</v>
      </c>
      <c r="CF142">
        <v>8759</v>
      </c>
      <c r="CG142">
        <v>8760</v>
      </c>
      <c r="CH142">
        <v>8760</v>
      </c>
      <c r="CI142">
        <v>8760</v>
      </c>
      <c r="CJ142">
        <v>8760</v>
      </c>
      <c r="CK142">
        <v>8760</v>
      </c>
      <c r="CL142">
        <v>8760</v>
      </c>
      <c r="CM142">
        <v>8760</v>
      </c>
      <c r="CN142">
        <v>8760</v>
      </c>
      <c r="CO142">
        <v>8760</v>
      </c>
      <c r="CP142">
        <v>8760</v>
      </c>
      <c r="CQ142">
        <v>8760</v>
      </c>
      <c r="CR142">
        <v>8760</v>
      </c>
      <c r="CS142">
        <v>8760</v>
      </c>
      <c r="CT142">
        <v>8760</v>
      </c>
      <c r="CU142">
        <v>8760</v>
      </c>
      <c r="CV142">
        <v>8760</v>
      </c>
      <c r="CW142">
        <v>8760</v>
      </c>
      <c r="CX142">
        <v>8760</v>
      </c>
      <c r="CY142">
        <v>8760</v>
      </c>
      <c r="CZ142">
        <v>8760</v>
      </c>
      <c r="DA142">
        <v>8760</v>
      </c>
      <c r="DB142">
        <v>8760</v>
      </c>
      <c r="DC142">
        <v>8760</v>
      </c>
    </row>
    <row r="143" spans="1:107">
      <c r="A143" t="s">
        <v>500</v>
      </c>
      <c r="B143" t="s">
        <v>500</v>
      </c>
      <c r="C143" t="s">
        <v>742</v>
      </c>
      <c r="D143" t="s">
        <v>1026</v>
      </c>
      <c r="E143" t="s">
        <v>1027</v>
      </c>
      <c r="F143">
        <v>102203</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3</v>
      </c>
      <c r="AR143">
        <v>13</v>
      </c>
      <c r="AS143">
        <v>20</v>
      </c>
      <c r="AT143">
        <v>27</v>
      </c>
      <c r="AU143">
        <v>38</v>
      </c>
      <c r="AV143">
        <v>67</v>
      </c>
      <c r="AW143">
        <v>129</v>
      </c>
      <c r="AX143">
        <v>168</v>
      </c>
      <c r="AY143">
        <v>258</v>
      </c>
      <c r="AZ143">
        <v>362</v>
      </c>
      <c r="BA143">
        <v>491</v>
      </c>
      <c r="BB143">
        <v>662</v>
      </c>
      <c r="BC143">
        <v>897</v>
      </c>
      <c r="BD143">
        <v>1173</v>
      </c>
      <c r="BE143">
        <v>1580</v>
      </c>
      <c r="BF143">
        <v>1934</v>
      </c>
      <c r="BG143">
        <v>2298</v>
      </c>
      <c r="BH143">
        <v>2676</v>
      </c>
      <c r="BI143">
        <v>3140</v>
      </c>
      <c r="BJ143">
        <v>3576</v>
      </c>
      <c r="BK143">
        <v>4082</v>
      </c>
      <c r="BL143">
        <v>4427</v>
      </c>
      <c r="BM143">
        <v>4798</v>
      </c>
      <c r="BN143">
        <v>5138</v>
      </c>
      <c r="BO143">
        <v>5577</v>
      </c>
      <c r="BP143">
        <v>5895</v>
      </c>
      <c r="BQ143">
        <v>6341</v>
      </c>
      <c r="BR143">
        <v>6665</v>
      </c>
      <c r="BS143">
        <v>7124</v>
      </c>
      <c r="BT143">
        <v>7455</v>
      </c>
      <c r="BU143">
        <v>7765</v>
      </c>
      <c r="BV143">
        <v>7982</v>
      </c>
      <c r="BW143">
        <v>8208</v>
      </c>
      <c r="BX143">
        <v>8341</v>
      </c>
      <c r="BY143">
        <v>8503</v>
      </c>
      <c r="BZ143">
        <v>8603</v>
      </c>
      <c r="CA143">
        <v>8687</v>
      </c>
      <c r="CB143">
        <v>8724</v>
      </c>
      <c r="CC143">
        <v>8757</v>
      </c>
      <c r="CD143">
        <v>8760</v>
      </c>
      <c r="CE143">
        <v>8760</v>
      </c>
      <c r="CF143">
        <v>8760</v>
      </c>
      <c r="CG143">
        <v>8760</v>
      </c>
      <c r="CH143">
        <v>8760</v>
      </c>
      <c r="CI143">
        <v>8760</v>
      </c>
      <c r="CJ143">
        <v>8760</v>
      </c>
      <c r="CK143">
        <v>8760</v>
      </c>
      <c r="CL143">
        <v>8760</v>
      </c>
      <c r="CM143">
        <v>8760</v>
      </c>
      <c r="CN143">
        <v>8760</v>
      </c>
      <c r="CO143">
        <v>8760</v>
      </c>
      <c r="CP143">
        <v>8760</v>
      </c>
      <c r="CQ143">
        <v>8760</v>
      </c>
      <c r="CR143">
        <v>8760</v>
      </c>
      <c r="CS143">
        <v>8760</v>
      </c>
      <c r="CT143">
        <v>8760</v>
      </c>
      <c r="CU143">
        <v>8760</v>
      </c>
      <c r="CV143">
        <v>8760</v>
      </c>
      <c r="CW143">
        <v>8760</v>
      </c>
      <c r="CX143">
        <v>8760</v>
      </c>
      <c r="CY143">
        <v>8760</v>
      </c>
      <c r="CZ143">
        <v>8760</v>
      </c>
      <c r="DA143">
        <v>8760</v>
      </c>
      <c r="DB143">
        <v>8760</v>
      </c>
      <c r="DC143">
        <v>8760</v>
      </c>
    </row>
    <row r="144" spans="1:107">
      <c r="A144" t="s">
        <v>501</v>
      </c>
      <c r="B144" t="s">
        <v>501</v>
      </c>
      <c r="C144" t="s">
        <v>742</v>
      </c>
      <c r="D144" t="s">
        <v>1028</v>
      </c>
      <c r="E144" t="s">
        <v>1029</v>
      </c>
      <c r="F144">
        <v>102310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10</v>
      </c>
      <c r="AS144">
        <v>31</v>
      </c>
      <c r="AT144">
        <v>51</v>
      </c>
      <c r="AU144">
        <v>88</v>
      </c>
      <c r="AV144">
        <v>125</v>
      </c>
      <c r="AW144">
        <v>177</v>
      </c>
      <c r="AX144">
        <v>233</v>
      </c>
      <c r="AY144">
        <v>337</v>
      </c>
      <c r="AZ144">
        <v>464</v>
      </c>
      <c r="BA144">
        <v>691</v>
      </c>
      <c r="BB144">
        <v>864</v>
      </c>
      <c r="BC144">
        <v>1162</v>
      </c>
      <c r="BD144">
        <v>1409</v>
      </c>
      <c r="BE144">
        <v>1810</v>
      </c>
      <c r="BF144">
        <v>2137</v>
      </c>
      <c r="BG144">
        <v>2678</v>
      </c>
      <c r="BH144">
        <v>3099</v>
      </c>
      <c r="BI144">
        <v>3581</v>
      </c>
      <c r="BJ144">
        <v>3899</v>
      </c>
      <c r="BK144">
        <v>4295</v>
      </c>
      <c r="BL144">
        <v>4595</v>
      </c>
      <c r="BM144">
        <v>4964</v>
      </c>
      <c r="BN144">
        <v>5206</v>
      </c>
      <c r="BO144">
        <v>5531</v>
      </c>
      <c r="BP144">
        <v>5868</v>
      </c>
      <c r="BQ144">
        <v>6254</v>
      </c>
      <c r="BR144">
        <v>6636</v>
      </c>
      <c r="BS144">
        <v>7037</v>
      </c>
      <c r="BT144">
        <v>7332</v>
      </c>
      <c r="BU144">
        <v>7645</v>
      </c>
      <c r="BV144">
        <v>7840</v>
      </c>
      <c r="BW144">
        <v>8037</v>
      </c>
      <c r="BX144">
        <v>8152</v>
      </c>
      <c r="BY144">
        <v>8281</v>
      </c>
      <c r="BZ144">
        <v>8369</v>
      </c>
      <c r="CA144">
        <v>8475</v>
      </c>
      <c r="CB144">
        <v>8555</v>
      </c>
      <c r="CC144">
        <v>8631</v>
      </c>
      <c r="CD144">
        <v>8676</v>
      </c>
      <c r="CE144">
        <v>8713</v>
      </c>
      <c r="CF144">
        <v>8732</v>
      </c>
      <c r="CG144">
        <v>8745</v>
      </c>
      <c r="CH144">
        <v>8754</v>
      </c>
      <c r="CI144">
        <v>8759</v>
      </c>
      <c r="CJ144">
        <v>8760</v>
      </c>
      <c r="CK144">
        <v>8760</v>
      </c>
      <c r="CL144">
        <v>8760</v>
      </c>
      <c r="CM144">
        <v>8760</v>
      </c>
      <c r="CN144">
        <v>8760</v>
      </c>
      <c r="CO144">
        <v>8760</v>
      </c>
      <c r="CP144">
        <v>8760</v>
      </c>
      <c r="CQ144">
        <v>8760</v>
      </c>
      <c r="CR144">
        <v>8760</v>
      </c>
      <c r="CS144">
        <v>8760</v>
      </c>
      <c r="CT144">
        <v>8760</v>
      </c>
      <c r="CU144">
        <v>8760</v>
      </c>
      <c r="CV144">
        <v>8760</v>
      </c>
      <c r="CW144">
        <v>8760</v>
      </c>
      <c r="CX144">
        <v>8760</v>
      </c>
      <c r="CY144">
        <v>8760</v>
      </c>
      <c r="CZ144">
        <v>8760</v>
      </c>
      <c r="DA144">
        <v>8760</v>
      </c>
      <c r="DB144">
        <v>8760</v>
      </c>
      <c r="DC144">
        <v>8760</v>
      </c>
    </row>
    <row r="145" spans="1:107">
      <c r="A145" t="s">
        <v>502</v>
      </c>
      <c r="B145" t="s">
        <v>502</v>
      </c>
      <c r="C145" t="s">
        <v>742</v>
      </c>
      <c r="D145" t="s">
        <v>1030</v>
      </c>
      <c r="E145" t="s">
        <v>1031</v>
      </c>
      <c r="F145">
        <v>102647</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1</v>
      </c>
      <c r="AR145">
        <v>12</v>
      </c>
      <c r="AS145">
        <v>29</v>
      </c>
      <c r="AT145">
        <v>46</v>
      </c>
      <c r="AU145">
        <v>74</v>
      </c>
      <c r="AV145">
        <v>106</v>
      </c>
      <c r="AW145">
        <v>176</v>
      </c>
      <c r="AX145">
        <v>232</v>
      </c>
      <c r="AY145">
        <v>314</v>
      </c>
      <c r="AZ145">
        <v>378</v>
      </c>
      <c r="BA145">
        <v>523</v>
      </c>
      <c r="BB145">
        <v>704</v>
      </c>
      <c r="BC145">
        <v>1023</v>
      </c>
      <c r="BD145">
        <v>1383</v>
      </c>
      <c r="BE145">
        <v>1914</v>
      </c>
      <c r="BF145">
        <v>2330</v>
      </c>
      <c r="BG145">
        <v>2860</v>
      </c>
      <c r="BH145">
        <v>3222</v>
      </c>
      <c r="BI145">
        <v>3658</v>
      </c>
      <c r="BJ145">
        <v>4017</v>
      </c>
      <c r="BK145">
        <v>4400</v>
      </c>
      <c r="BL145">
        <v>4658</v>
      </c>
      <c r="BM145">
        <v>4967</v>
      </c>
      <c r="BN145">
        <v>5297</v>
      </c>
      <c r="BO145">
        <v>5653</v>
      </c>
      <c r="BP145">
        <v>5928</v>
      </c>
      <c r="BQ145">
        <v>6258</v>
      </c>
      <c r="BR145">
        <v>6531</v>
      </c>
      <c r="BS145">
        <v>6894</v>
      </c>
      <c r="BT145">
        <v>7174</v>
      </c>
      <c r="BU145">
        <v>7512</v>
      </c>
      <c r="BV145">
        <v>7717</v>
      </c>
      <c r="BW145">
        <v>7928</v>
      </c>
      <c r="BX145">
        <v>8140</v>
      </c>
      <c r="BY145">
        <v>8343</v>
      </c>
      <c r="BZ145">
        <v>8463</v>
      </c>
      <c r="CA145">
        <v>8573</v>
      </c>
      <c r="CB145">
        <v>8653</v>
      </c>
      <c r="CC145">
        <v>8707</v>
      </c>
      <c r="CD145">
        <v>8724</v>
      </c>
      <c r="CE145">
        <v>8734</v>
      </c>
      <c r="CF145">
        <v>8747</v>
      </c>
      <c r="CG145">
        <v>8754</v>
      </c>
      <c r="CH145">
        <v>8760</v>
      </c>
      <c r="CI145">
        <v>8760</v>
      </c>
      <c r="CJ145">
        <v>8760</v>
      </c>
      <c r="CK145">
        <v>8760</v>
      </c>
      <c r="CL145">
        <v>8760</v>
      </c>
      <c r="CM145">
        <v>8760</v>
      </c>
      <c r="CN145">
        <v>8760</v>
      </c>
      <c r="CO145">
        <v>8760</v>
      </c>
      <c r="CP145">
        <v>8760</v>
      </c>
      <c r="CQ145">
        <v>8760</v>
      </c>
      <c r="CR145">
        <v>8760</v>
      </c>
      <c r="CS145">
        <v>8760</v>
      </c>
      <c r="CT145">
        <v>8760</v>
      </c>
      <c r="CU145">
        <v>8760</v>
      </c>
      <c r="CV145">
        <v>8760</v>
      </c>
      <c r="CW145">
        <v>8760</v>
      </c>
      <c r="CX145">
        <v>8760</v>
      </c>
      <c r="CY145">
        <v>8760</v>
      </c>
      <c r="CZ145">
        <v>8760</v>
      </c>
      <c r="DA145">
        <v>8760</v>
      </c>
      <c r="DB145">
        <v>8760</v>
      </c>
      <c r="DC145">
        <v>8760</v>
      </c>
    </row>
    <row r="146" spans="1:107">
      <c r="A146" t="s">
        <v>1032</v>
      </c>
      <c r="B146" t="s">
        <v>1032</v>
      </c>
      <c r="C146" t="s">
        <v>742</v>
      </c>
      <c r="D146" t="s">
        <v>1033</v>
      </c>
      <c r="E146" t="s">
        <v>1034</v>
      </c>
      <c r="F146">
        <v>102213</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2</v>
      </c>
      <c r="AR146">
        <v>6</v>
      </c>
      <c r="AS146">
        <v>16</v>
      </c>
      <c r="AT146">
        <v>29</v>
      </c>
      <c r="AU146">
        <v>54</v>
      </c>
      <c r="AV146">
        <v>88</v>
      </c>
      <c r="AW146">
        <v>137</v>
      </c>
      <c r="AX146">
        <v>203</v>
      </c>
      <c r="AY146">
        <v>269</v>
      </c>
      <c r="AZ146">
        <v>334</v>
      </c>
      <c r="BA146">
        <v>466</v>
      </c>
      <c r="BB146">
        <v>633</v>
      </c>
      <c r="BC146">
        <v>870</v>
      </c>
      <c r="BD146">
        <v>1098</v>
      </c>
      <c r="BE146">
        <v>1512</v>
      </c>
      <c r="BF146">
        <v>2000</v>
      </c>
      <c r="BG146">
        <v>2619</v>
      </c>
      <c r="BH146">
        <v>2985</v>
      </c>
      <c r="BI146">
        <v>3469</v>
      </c>
      <c r="BJ146">
        <v>3808</v>
      </c>
      <c r="BK146">
        <v>4200</v>
      </c>
      <c r="BL146">
        <v>4443</v>
      </c>
      <c r="BM146">
        <v>4846</v>
      </c>
      <c r="BN146">
        <v>5205</v>
      </c>
      <c r="BO146">
        <v>5589</v>
      </c>
      <c r="BP146">
        <v>5894</v>
      </c>
      <c r="BQ146">
        <v>6263</v>
      </c>
      <c r="BR146">
        <v>6605</v>
      </c>
      <c r="BS146">
        <v>7070</v>
      </c>
      <c r="BT146">
        <v>7395</v>
      </c>
      <c r="BU146">
        <v>7771</v>
      </c>
      <c r="BV146">
        <v>8036</v>
      </c>
      <c r="BW146">
        <v>8297</v>
      </c>
      <c r="BX146">
        <v>8447</v>
      </c>
      <c r="BY146">
        <v>8571</v>
      </c>
      <c r="BZ146">
        <v>8654</v>
      </c>
      <c r="CA146">
        <v>8706</v>
      </c>
      <c r="CB146">
        <v>8735</v>
      </c>
      <c r="CC146">
        <v>8752</v>
      </c>
      <c r="CD146">
        <v>8756</v>
      </c>
      <c r="CE146">
        <v>8760</v>
      </c>
      <c r="CF146">
        <v>8760</v>
      </c>
      <c r="CG146">
        <v>8760</v>
      </c>
      <c r="CH146">
        <v>8760</v>
      </c>
      <c r="CI146">
        <v>8760</v>
      </c>
      <c r="CJ146">
        <v>8760</v>
      </c>
      <c r="CK146">
        <v>8760</v>
      </c>
      <c r="CL146">
        <v>8760</v>
      </c>
      <c r="CM146">
        <v>8760</v>
      </c>
      <c r="CN146">
        <v>8760</v>
      </c>
      <c r="CO146">
        <v>8760</v>
      </c>
      <c r="CP146">
        <v>8760</v>
      </c>
      <c r="CQ146">
        <v>8760</v>
      </c>
      <c r="CR146">
        <v>8760</v>
      </c>
      <c r="CS146">
        <v>8760</v>
      </c>
      <c r="CT146">
        <v>8760</v>
      </c>
      <c r="CU146">
        <v>8760</v>
      </c>
      <c r="CV146">
        <v>8760</v>
      </c>
      <c r="CW146">
        <v>8760</v>
      </c>
      <c r="CX146">
        <v>8760</v>
      </c>
      <c r="CY146">
        <v>8760</v>
      </c>
      <c r="CZ146">
        <v>8760</v>
      </c>
      <c r="DA146">
        <v>8760</v>
      </c>
      <c r="DB146">
        <v>8760</v>
      </c>
      <c r="DC146">
        <v>8760</v>
      </c>
    </row>
    <row r="147" spans="1:107">
      <c r="A147" t="s">
        <v>504</v>
      </c>
      <c r="B147" t="s">
        <v>504</v>
      </c>
      <c r="C147" t="s">
        <v>742</v>
      </c>
      <c r="D147" t="s">
        <v>1035</v>
      </c>
      <c r="E147" t="s">
        <v>1036</v>
      </c>
      <c r="F147">
        <v>102253</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1</v>
      </c>
      <c r="AQ147">
        <v>3</v>
      </c>
      <c r="AR147">
        <v>10</v>
      </c>
      <c r="AS147">
        <v>23</v>
      </c>
      <c r="AT147">
        <v>34</v>
      </c>
      <c r="AU147">
        <v>53</v>
      </c>
      <c r="AV147">
        <v>79</v>
      </c>
      <c r="AW147">
        <v>126</v>
      </c>
      <c r="AX147">
        <v>182</v>
      </c>
      <c r="AY147">
        <v>299</v>
      </c>
      <c r="AZ147">
        <v>412</v>
      </c>
      <c r="BA147">
        <v>535</v>
      </c>
      <c r="BB147">
        <v>700</v>
      </c>
      <c r="BC147">
        <v>963</v>
      </c>
      <c r="BD147">
        <v>1232</v>
      </c>
      <c r="BE147">
        <v>1670</v>
      </c>
      <c r="BF147">
        <v>2011</v>
      </c>
      <c r="BG147">
        <v>2440</v>
      </c>
      <c r="BH147">
        <v>2833</v>
      </c>
      <c r="BI147">
        <v>3264</v>
      </c>
      <c r="BJ147">
        <v>3675</v>
      </c>
      <c r="BK147">
        <v>4099</v>
      </c>
      <c r="BL147">
        <v>4435</v>
      </c>
      <c r="BM147">
        <v>4856</v>
      </c>
      <c r="BN147">
        <v>5164</v>
      </c>
      <c r="BO147">
        <v>5569</v>
      </c>
      <c r="BP147">
        <v>5855</v>
      </c>
      <c r="BQ147">
        <v>6249</v>
      </c>
      <c r="BR147">
        <v>6627</v>
      </c>
      <c r="BS147">
        <v>7056</v>
      </c>
      <c r="BT147">
        <v>7347</v>
      </c>
      <c r="BU147">
        <v>7654</v>
      </c>
      <c r="BV147">
        <v>7869</v>
      </c>
      <c r="BW147">
        <v>8128</v>
      </c>
      <c r="BX147">
        <v>8262</v>
      </c>
      <c r="BY147">
        <v>8406</v>
      </c>
      <c r="BZ147">
        <v>8488</v>
      </c>
      <c r="CA147">
        <v>8587</v>
      </c>
      <c r="CB147">
        <v>8646</v>
      </c>
      <c r="CC147">
        <v>8694</v>
      </c>
      <c r="CD147">
        <v>8720</v>
      </c>
      <c r="CE147">
        <v>8740</v>
      </c>
      <c r="CF147">
        <v>8750</v>
      </c>
      <c r="CG147">
        <v>8760</v>
      </c>
      <c r="CH147">
        <v>8760</v>
      </c>
      <c r="CI147">
        <v>8760</v>
      </c>
      <c r="CJ147">
        <v>8760</v>
      </c>
      <c r="CK147">
        <v>8760</v>
      </c>
      <c r="CL147">
        <v>8760</v>
      </c>
      <c r="CM147">
        <v>8760</v>
      </c>
      <c r="CN147">
        <v>8760</v>
      </c>
      <c r="CO147">
        <v>8760</v>
      </c>
      <c r="CP147">
        <v>8760</v>
      </c>
      <c r="CQ147">
        <v>8760</v>
      </c>
      <c r="CR147">
        <v>8760</v>
      </c>
      <c r="CS147">
        <v>8760</v>
      </c>
      <c r="CT147">
        <v>8760</v>
      </c>
      <c r="CU147">
        <v>8760</v>
      </c>
      <c r="CV147">
        <v>8760</v>
      </c>
      <c r="CW147">
        <v>8760</v>
      </c>
      <c r="CX147">
        <v>8760</v>
      </c>
      <c r="CY147">
        <v>8760</v>
      </c>
      <c r="CZ147">
        <v>8760</v>
      </c>
      <c r="DA147">
        <v>8760</v>
      </c>
      <c r="DB147">
        <v>8760</v>
      </c>
      <c r="DC147">
        <v>8760</v>
      </c>
    </row>
    <row r="148" spans="1:107">
      <c r="A148" t="s">
        <v>505</v>
      </c>
      <c r="B148" t="s">
        <v>505</v>
      </c>
      <c r="C148" t="s">
        <v>742</v>
      </c>
      <c r="D148" t="s">
        <v>1037</v>
      </c>
      <c r="E148" t="s">
        <v>1038</v>
      </c>
      <c r="F148">
        <v>102515</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0</v>
      </c>
      <c r="AJ148">
        <v>0</v>
      </c>
      <c r="AK148">
        <v>0</v>
      </c>
      <c r="AL148">
        <v>6</v>
      </c>
      <c r="AM148">
        <v>17</v>
      </c>
      <c r="AN148">
        <v>28</v>
      </c>
      <c r="AO148">
        <v>52</v>
      </c>
      <c r="AP148">
        <v>79</v>
      </c>
      <c r="AQ148">
        <v>113</v>
      </c>
      <c r="AR148">
        <v>154</v>
      </c>
      <c r="AS148">
        <v>186</v>
      </c>
      <c r="AT148">
        <v>220</v>
      </c>
      <c r="AU148">
        <v>293</v>
      </c>
      <c r="AV148">
        <v>396</v>
      </c>
      <c r="AW148">
        <v>508</v>
      </c>
      <c r="AX148">
        <v>605</v>
      </c>
      <c r="AY148">
        <v>785</v>
      </c>
      <c r="AZ148">
        <v>948</v>
      </c>
      <c r="BA148">
        <v>1136</v>
      </c>
      <c r="BB148">
        <v>1309</v>
      </c>
      <c r="BC148">
        <v>1574</v>
      </c>
      <c r="BD148">
        <v>1813</v>
      </c>
      <c r="BE148">
        <v>2299</v>
      </c>
      <c r="BF148">
        <v>2661</v>
      </c>
      <c r="BG148">
        <v>3120</v>
      </c>
      <c r="BH148">
        <v>3443</v>
      </c>
      <c r="BI148">
        <v>3887</v>
      </c>
      <c r="BJ148">
        <v>4256</v>
      </c>
      <c r="BK148">
        <v>4635</v>
      </c>
      <c r="BL148">
        <v>4957</v>
      </c>
      <c r="BM148">
        <v>5258</v>
      </c>
      <c r="BN148">
        <v>5533</v>
      </c>
      <c r="BO148">
        <v>5911</v>
      </c>
      <c r="BP148">
        <v>6236</v>
      </c>
      <c r="BQ148">
        <v>6615</v>
      </c>
      <c r="BR148">
        <v>6880</v>
      </c>
      <c r="BS148">
        <v>7198</v>
      </c>
      <c r="BT148">
        <v>7413</v>
      </c>
      <c r="BU148">
        <v>7676</v>
      </c>
      <c r="BV148">
        <v>7861</v>
      </c>
      <c r="BW148">
        <v>8102</v>
      </c>
      <c r="BX148">
        <v>8256</v>
      </c>
      <c r="BY148">
        <v>8379</v>
      </c>
      <c r="BZ148">
        <v>8453</v>
      </c>
      <c r="CA148">
        <v>8537</v>
      </c>
      <c r="CB148">
        <v>8587</v>
      </c>
      <c r="CC148">
        <v>8636</v>
      </c>
      <c r="CD148">
        <v>8672</v>
      </c>
      <c r="CE148">
        <v>8707</v>
      </c>
      <c r="CF148">
        <v>8720</v>
      </c>
      <c r="CG148">
        <v>8737</v>
      </c>
      <c r="CH148">
        <v>8756</v>
      </c>
      <c r="CI148">
        <v>8760</v>
      </c>
      <c r="CJ148">
        <v>8760</v>
      </c>
      <c r="CK148">
        <v>8760</v>
      </c>
      <c r="CL148">
        <v>8760</v>
      </c>
      <c r="CM148">
        <v>8760</v>
      </c>
      <c r="CN148">
        <v>8760</v>
      </c>
      <c r="CO148">
        <v>8760</v>
      </c>
      <c r="CP148">
        <v>8760</v>
      </c>
      <c r="CQ148">
        <v>8760</v>
      </c>
      <c r="CR148">
        <v>8760</v>
      </c>
      <c r="CS148">
        <v>8760</v>
      </c>
      <c r="CT148">
        <v>8760</v>
      </c>
      <c r="CU148">
        <v>8760</v>
      </c>
      <c r="CV148">
        <v>8760</v>
      </c>
      <c r="CW148">
        <v>8760</v>
      </c>
      <c r="CX148">
        <v>8760</v>
      </c>
      <c r="CY148">
        <v>8760</v>
      </c>
      <c r="CZ148">
        <v>8760</v>
      </c>
      <c r="DA148">
        <v>8760</v>
      </c>
      <c r="DB148">
        <v>8760</v>
      </c>
      <c r="DC148">
        <v>8760</v>
      </c>
    </row>
    <row r="149" spans="1:107">
      <c r="A149" t="s">
        <v>506</v>
      </c>
      <c r="B149" t="s">
        <v>506</v>
      </c>
      <c r="C149" t="s">
        <v>742</v>
      </c>
      <c r="D149" t="s">
        <v>1039</v>
      </c>
      <c r="E149" t="s">
        <v>1040</v>
      </c>
      <c r="F149">
        <v>102406</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1</v>
      </c>
      <c r="AR149">
        <v>9</v>
      </c>
      <c r="AS149">
        <v>30</v>
      </c>
      <c r="AT149">
        <v>43</v>
      </c>
      <c r="AU149">
        <v>95</v>
      </c>
      <c r="AV149">
        <v>157</v>
      </c>
      <c r="AW149">
        <v>247</v>
      </c>
      <c r="AX149">
        <v>334</v>
      </c>
      <c r="AY149">
        <v>468</v>
      </c>
      <c r="AZ149">
        <v>579</v>
      </c>
      <c r="BA149">
        <v>742</v>
      </c>
      <c r="BB149">
        <v>885</v>
      </c>
      <c r="BC149">
        <v>1159</v>
      </c>
      <c r="BD149">
        <v>1476</v>
      </c>
      <c r="BE149">
        <v>1909</v>
      </c>
      <c r="BF149">
        <v>2314</v>
      </c>
      <c r="BG149">
        <v>2820</v>
      </c>
      <c r="BH149">
        <v>3175</v>
      </c>
      <c r="BI149">
        <v>3562</v>
      </c>
      <c r="BJ149">
        <v>3887</v>
      </c>
      <c r="BK149">
        <v>4256</v>
      </c>
      <c r="BL149">
        <v>4613</v>
      </c>
      <c r="BM149">
        <v>4995</v>
      </c>
      <c r="BN149">
        <v>5243</v>
      </c>
      <c r="BO149">
        <v>5577</v>
      </c>
      <c r="BP149">
        <v>5848</v>
      </c>
      <c r="BQ149">
        <v>6232</v>
      </c>
      <c r="BR149">
        <v>6565</v>
      </c>
      <c r="BS149">
        <v>6935</v>
      </c>
      <c r="BT149">
        <v>7239</v>
      </c>
      <c r="BU149">
        <v>7572</v>
      </c>
      <c r="BV149">
        <v>7816</v>
      </c>
      <c r="BW149">
        <v>8079</v>
      </c>
      <c r="BX149">
        <v>8246</v>
      </c>
      <c r="BY149">
        <v>8415</v>
      </c>
      <c r="BZ149">
        <v>8525</v>
      </c>
      <c r="CA149">
        <v>8622</v>
      </c>
      <c r="CB149">
        <v>8667</v>
      </c>
      <c r="CC149">
        <v>8722</v>
      </c>
      <c r="CD149">
        <v>8750</v>
      </c>
      <c r="CE149">
        <v>8758</v>
      </c>
      <c r="CF149">
        <v>8760</v>
      </c>
      <c r="CG149">
        <v>8760</v>
      </c>
      <c r="CH149">
        <v>8760</v>
      </c>
      <c r="CI149">
        <v>8760</v>
      </c>
      <c r="CJ149">
        <v>8760</v>
      </c>
      <c r="CK149">
        <v>8760</v>
      </c>
      <c r="CL149">
        <v>8760</v>
      </c>
      <c r="CM149">
        <v>8760</v>
      </c>
      <c r="CN149">
        <v>8760</v>
      </c>
      <c r="CO149">
        <v>8760</v>
      </c>
      <c r="CP149">
        <v>8760</v>
      </c>
      <c r="CQ149">
        <v>8760</v>
      </c>
      <c r="CR149">
        <v>8760</v>
      </c>
      <c r="CS149">
        <v>8760</v>
      </c>
      <c r="CT149">
        <v>8760</v>
      </c>
      <c r="CU149">
        <v>8760</v>
      </c>
      <c r="CV149">
        <v>8760</v>
      </c>
      <c r="CW149">
        <v>8760</v>
      </c>
      <c r="CX149">
        <v>8760</v>
      </c>
      <c r="CY149">
        <v>8760</v>
      </c>
      <c r="CZ149">
        <v>8760</v>
      </c>
      <c r="DA149">
        <v>8760</v>
      </c>
      <c r="DB149">
        <v>8760</v>
      </c>
      <c r="DC149">
        <v>8760</v>
      </c>
    </row>
    <row r="150" spans="1:107">
      <c r="A150" t="s">
        <v>507</v>
      </c>
      <c r="B150" t="s">
        <v>507</v>
      </c>
      <c r="C150" t="s">
        <v>742</v>
      </c>
      <c r="D150" t="s">
        <v>1041</v>
      </c>
      <c r="E150" t="s">
        <v>1042</v>
      </c>
      <c r="F150">
        <v>102312</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2</v>
      </c>
      <c r="AP150">
        <v>4</v>
      </c>
      <c r="AQ150">
        <v>7</v>
      </c>
      <c r="AR150">
        <v>13</v>
      </c>
      <c r="AS150">
        <v>23</v>
      </c>
      <c r="AT150">
        <v>42</v>
      </c>
      <c r="AU150">
        <v>66</v>
      </c>
      <c r="AV150">
        <v>92</v>
      </c>
      <c r="AW150">
        <v>141</v>
      </c>
      <c r="AX150">
        <v>203</v>
      </c>
      <c r="AY150">
        <v>310</v>
      </c>
      <c r="AZ150">
        <v>415</v>
      </c>
      <c r="BA150">
        <v>621</v>
      </c>
      <c r="BB150">
        <v>799</v>
      </c>
      <c r="BC150">
        <v>1035</v>
      </c>
      <c r="BD150">
        <v>1261</v>
      </c>
      <c r="BE150">
        <v>1640</v>
      </c>
      <c r="BF150">
        <v>2013</v>
      </c>
      <c r="BG150">
        <v>2522</v>
      </c>
      <c r="BH150">
        <v>3003</v>
      </c>
      <c r="BI150">
        <v>3473</v>
      </c>
      <c r="BJ150">
        <v>3816</v>
      </c>
      <c r="BK150">
        <v>4250</v>
      </c>
      <c r="BL150">
        <v>4624</v>
      </c>
      <c r="BM150">
        <v>4957</v>
      </c>
      <c r="BN150">
        <v>5253</v>
      </c>
      <c r="BO150">
        <v>5602</v>
      </c>
      <c r="BP150">
        <v>5910</v>
      </c>
      <c r="BQ150">
        <v>6286</v>
      </c>
      <c r="BR150">
        <v>6591</v>
      </c>
      <c r="BS150">
        <v>7013</v>
      </c>
      <c r="BT150">
        <v>7344</v>
      </c>
      <c r="BU150">
        <v>7682</v>
      </c>
      <c r="BV150">
        <v>7911</v>
      </c>
      <c r="BW150">
        <v>8148</v>
      </c>
      <c r="BX150">
        <v>8294</v>
      </c>
      <c r="BY150">
        <v>8423</v>
      </c>
      <c r="BZ150">
        <v>8519</v>
      </c>
      <c r="CA150">
        <v>8590</v>
      </c>
      <c r="CB150">
        <v>8644</v>
      </c>
      <c r="CC150">
        <v>8680</v>
      </c>
      <c r="CD150">
        <v>8704</v>
      </c>
      <c r="CE150">
        <v>8726</v>
      </c>
      <c r="CF150">
        <v>8736</v>
      </c>
      <c r="CG150">
        <v>8751</v>
      </c>
      <c r="CH150">
        <v>8760</v>
      </c>
      <c r="CI150">
        <v>8760</v>
      </c>
      <c r="CJ150">
        <v>8760</v>
      </c>
      <c r="CK150">
        <v>8760</v>
      </c>
      <c r="CL150">
        <v>8760</v>
      </c>
      <c r="CM150">
        <v>8760</v>
      </c>
      <c r="CN150">
        <v>8760</v>
      </c>
      <c r="CO150">
        <v>8760</v>
      </c>
      <c r="CP150">
        <v>8760</v>
      </c>
      <c r="CQ150">
        <v>8760</v>
      </c>
      <c r="CR150">
        <v>8760</v>
      </c>
      <c r="CS150">
        <v>8760</v>
      </c>
      <c r="CT150">
        <v>8760</v>
      </c>
      <c r="CU150">
        <v>8760</v>
      </c>
      <c r="CV150">
        <v>8760</v>
      </c>
      <c r="CW150">
        <v>8760</v>
      </c>
      <c r="CX150">
        <v>8760</v>
      </c>
      <c r="CY150">
        <v>8760</v>
      </c>
      <c r="CZ150">
        <v>8760</v>
      </c>
      <c r="DA150">
        <v>8760</v>
      </c>
      <c r="DB150">
        <v>8760</v>
      </c>
      <c r="DC150">
        <v>8760</v>
      </c>
    </row>
    <row r="151" spans="1:107">
      <c r="A151" t="s">
        <v>508</v>
      </c>
      <c r="B151" t="s">
        <v>508</v>
      </c>
      <c r="C151" t="s">
        <v>742</v>
      </c>
      <c r="D151" t="s">
        <v>1043</v>
      </c>
      <c r="E151" t="s">
        <v>1044</v>
      </c>
      <c r="F151">
        <v>102721</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3</v>
      </c>
      <c r="AI151">
        <v>14</v>
      </c>
      <c r="AJ151">
        <v>31</v>
      </c>
      <c r="AK151">
        <v>65</v>
      </c>
      <c r="AL151">
        <v>96</v>
      </c>
      <c r="AM151">
        <v>144</v>
      </c>
      <c r="AN151">
        <v>166</v>
      </c>
      <c r="AO151">
        <v>212</v>
      </c>
      <c r="AP151">
        <v>244</v>
      </c>
      <c r="AQ151">
        <v>288</v>
      </c>
      <c r="AR151">
        <v>328</v>
      </c>
      <c r="AS151">
        <v>384</v>
      </c>
      <c r="AT151">
        <v>451</v>
      </c>
      <c r="AU151">
        <v>543</v>
      </c>
      <c r="AV151">
        <v>665</v>
      </c>
      <c r="AW151">
        <v>823</v>
      </c>
      <c r="AX151">
        <v>988</v>
      </c>
      <c r="AY151">
        <v>1181</v>
      </c>
      <c r="AZ151">
        <v>1345</v>
      </c>
      <c r="BA151">
        <v>1608</v>
      </c>
      <c r="BB151">
        <v>1907</v>
      </c>
      <c r="BC151">
        <v>2309</v>
      </c>
      <c r="BD151">
        <v>2667</v>
      </c>
      <c r="BE151">
        <v>3167</v>
      </c>
      <c r="BF151">
        <v>3540</v>
      </c>
      <c r="BG151">
        <v>3961</v>
      </c>
      <c r="BH151">
        <v>4237</v>
      </c>
      <c r="BI151">
        <v>4542</v>
      </c>
      <c r="BJ151">
        <v>4771</v>
      </c>
      <c r="BK151">
        <v>5042</v>
      </c>
      <c r="BL151">
        <v>5306</v>
      </c>
      <c r="BM151">
        <v>5622</v>
      </c>
      <c r="BN151">
        <v>5839</v>
      </c>
      <c r="BO151">
        <v>6135</v>
      </c>
      <c r="BP151">
        <v>6419</v>
      </c>
      <c r="BQ151">
        <v>6753</v>
      </c>
      <c r="BR151">
        <v>7009</v>
      </c>
      <c r="BS151">
        <v>7304</v>
      </c>
      <c r="BT151">
        <v>7568</v>
      </c>
      <c r="BU151">
        <v>7823</v>
      </c>
      <c r="BV151">
        <v>7985</v>
      </c>
      <c r="BW151">
        <v>8170</v>
      </c>
      <c r="BX151">
        <v>8309</v>
      </c>
      <c r="BY151">
        <v>8437</v>
      </c>
      <c r="BZ151">
        <v>8510</v>
      </c>
      <c r="CA151">
        <v>8583</v>
      </c>
      <c r="CB151">
        <v>8647</v>
      </c>
      <c r="CC151">
        <v>8709</v>
      </c>
      <c r="CD151">
        <v>8741</v>
      </c>
      <c r="CE151">
        <v>8757</v>
      </c>
      <c r="CF151">
        <v>8760</v>
      </c>
      <c r="CG151">
        <v>8760</v>
      </c>
      <c r="CH151">
        <v>8760</v>
      </c>
      <c r="CI151">
        <v>8760</v>
      </c>
      <c r="CJ151">
        <v>8760</v>
      </c>
      <c r="CK151">
        <v>8760</v>
      </c>
      <c r="CL151">
        <v>8760</v>
      </c>
      <c r="CM151">
        <v>8760</v>
      </c>
      <c r="CN151">
        <v>8760</v>
      </c>
      <c r="CO151">
        <v>8760</v>
      </c>
      <c r="CP151">
        <v>8760</v>
      </c>
      <c r="CQ151">
        <v>8760</v>
      </c>
      <c r="CR151">
        <v>8760</v>
      </c>
      <c r="CS151">
        <v>8760</v>
      </c>
      <c r="CT151">
        <v>8760</v>
      </c>
      <c r="CU151">
        <v>8760</v>
      </c>
      <c r="CV151">
        <v>8760</v>
      </c>
      <c r="CW151">
        <v>8760</v>
      </c>
      <c r="CX151">
        <v>8760</v>
      </c>
      <c r="CY151">
        <v>8760</v>
      </c>
      <c r="CZ151">
        <v>8760</v>
      </c>
      <c r="DA151">
        <v>8760</v>
      </c>
      <c r="DB151">
        <v>8760</v>
      </c>
      <c r="DC151">
        <v>8760</v>
      </c>
    </row>
    <row r="152" spans="1:107">
      <c r="A152" t="s">
        <v>509</v>
      </c>
      <c r="B152" t="s">
        <v>509</v>
      </c>
      <c r="C152" t="s">
        <v>742</v>
      </c>
      <c r="D152" t="s">
        <v>1045</v>
      </c>
      <c r="E152" t="s">
        <v>779</v>
      </c>
      <c r="F152">
        <v>102135</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7</v>
      </c>
      <c r="AV152">
        <v>14</v>
      </c>
      <c r="AW152">
        <v>18</v>
      </c>
      <c r="AX152">
        <v>33</v>
      </c>
      <c r="AY152">
        <v>73</v>
      </c>
      <c r="AZ152">
        <v>118</v>
      </c>
      <c r="BA152">
        <v>183</v>
      </c>
      <c r="BB152">
        <v>273</v>
      </c>
      <c r="BC152">
        <v>447</v>
      </c>
      <c r="BD152">
        <v>653</v>
      </c>
      <c r="BE152">
        <v>920</v>
      </c>
      <c r="BF152">
        <v>1252</v>
      </c>
      <c r="BG152">
        <v>1636</v>
      </c>
      <c r="BH152">
        <v>1994</v>
      </c>
      <c r="BI152">
        <v>2645</v>
      </c>
      <c r="BJ152">
        <v>3070</v>
      </c>
      <c r="BK152">
        <v>3515</v>
      </c>
      <c r="BL152">
        <v>3926</v>
      </c>
      <c r="BM152">
        <v>4411</v>
      </c>
      <c r="BN152">
        <v>4738</v>
      </c>
      <c r="BO152">
        <v>5046</v>
      </c>
      <c r="BP152">
        <v>5318</v>
      </c>
      <c r="BQ152">
        <v>5761</v>
      </c>
      <c r="BR152">
        <v>6161</v>
      </c>
      <c r="BS152">
        <v>6594</v>
      </c>
      <c r="BT152">
        <v>6979</v>
      </c>
      <c r="BU152">
        <v>7418</v>
      </c>
      <c r="BV152">
        <v>7704</v>
      </c>
      <c r="BW152">
        <v>7998</v>
      </c>
      <c r="BX152">
        <v>8185</v>
      </c>
      <c r="BY152">
        <v>8359</v>
      </c>
      <c r="BZ152">
        <v>8456</v>
      </c>
      <c r="CA152">
        <v>8566</v>
      </c>
      <c r="CB152">
        <v>8628</v>
      </c>
      <c r="CC152">
        <v>8677</v>
      </c>
      <c r="CD152">
        <v>8705</v>
      </c>
      <c r="CE152">
        <v>8724</v>
      </c>
      <c r="CF152">
        <v>8738</v>
      </c>
      <c r="CG152">
        <v>8749</v>
      </c>
      <c r="CH152">
        <v>8760</v>
      </c>
      <c r="CI152">
        <v>8760</v>
      </c>
      <c r="CJ152">
        <v>8760</v>
      </c>
      <c r="CK152">
        <v>8760</v>
      </c>
      <c r="CL152">
        <v>8760</v>
      </c>
      <c r="CM152">
        <v>8760</v>
      </c>
      <c r="CN152">
        <v>8760</v>
      </c>
      <c r="CO152">
        <v>8760</v>
      </c>
      <c r="CP152">
        <v>8760</v>
      </c>
      <c r="CQ152">
        <v>8760</v>
      </c>
      <c r="CR152">
        <v>8760</v>
      </c>
      <c r="CS152">
        <v>8760</v>
      </c>
      <c r="CT152">
        <v>8760</v>
      </c>
      <c r="CU152">
        <v>8760</v>
      </c>
      <c r="CV152">
        <v>8760</v>
      </c>
      <c r="CW152">
        <v>8760</v>
      </c>
      <c r="CX152">
        <v>8760</v>
      </c>
      <c r="CY152">
        <v>8760</v>
      </c>
      <c r="CZ152">
        <v>8760</v>
      </c>
      <c r="DA152">
        <v>8760</v>
      </c>
      <c r="DB152">
        <v>8760</v>
      </c>
      <c r="DC152">
        <v>8760</v>
      </c>
    </row>
    <row r="153" spans="1:107">
      <c r="A153" t="s">
        <v>510</v>
      </c>
      <c r="B153" t="s">
        <v>510</v>
      </c>
      <c r="C153" t="s">
        <v>742</v>
      </c>
      <c r="D153" t="s">
        <v>792</v>
      </c>
      <c r="E153" t="s">
        <v>1046</v>
      </c>
      <c r="F153">
        <v>102701</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3</v>
      </c>
      <c r="AP153">
        <v>23</v>
      </c>
      <c r="AQ153">
        <v>68</v>
      </c>
      <c r="AR153">
        <v>108</v>
      </c>
      <c r="AS153">
        <v>167</v>
      </c>
      <c r="AT153">
        <v>211</v>
      </c>
      <c r="AU153">
        <v>276</v>
      </c>
      <c r="AV153">
        <v>357</v>
      </c>
      <c r="AW153">
        <v>456</v>
      </c>
      <c r="AX153">
        <v>584</v>
      </c>
      <c r="AY153">
        <v>774</v>
      </c>
      <c r="AZ153">
        <v>938</v>
      </c>
      <c r="BA153">
        <v>1199</v>
      </c>
      <c r="BB153">
        <v>1458</v>
      </c>
      <c r="BC153">
        <v>1850</v>
      </c>
      <c r="BD153">
        <v>2208</v>
      </c>
      <c r="BE153">
        <v>2756</v>
      </c>
      <c r="BF153">
        <v>3105</v>
      </c>
      <c r="BG153">
        <v>3563</v>
      </c>
      <c r="BH153">
        <v>3868</v>
      </c>
      <c r="BI153">
        <v>4201</v>
      </c>
      <c r="BJ153">
        <v>4439</v>
      </c>
      <c r="BK153">
        <v>4785</v>
      </c>
      <c r="BL153">
        <v>5069</v>
      </c>
      <c r="BM153">
        <v>5389</v>
      </c>
      <c r="BN153">
        <v>5608</v>
      </c>
      <c r="BO153">
        <v>6013</v>
      </c>
      <c r="BP153">
        <v>6358</v>
      </c>
      <c r="BQ153">
        <v>6701</v>
      </c>
      <c r="BR153">
        <v>7001</v>
      </c>
      <c r="BS153">
        <v>7298</v>
      </c>
      <c r="BT153">
        <v>7559</v>
      </c>
      <c r="BU153">
        <v>7808</v>
      </c>
      <c r="BV153">
        <v>7981</v>
      </c>
      <c r="BW153">
        <v>8183</v>
      </c>
      <c r="BX153">
        <v>8304</v>
      </c>
      <c r="BY153">
        <v>8448</v>
      </c>
      <c r="BZ153">
        <v>8516</v>
      </c>
      <c r="CA153">
        <v>8581</v>
      </c>
      <c r="CB153">
        <v>8616</v>
      </c>
      <c r="CC153">
        <v>8667</v>
      </c>
      <c r="CD153">
        <v>8704</v>
      </c>
      <c r="CE153">
        <v>8736</v>
      </c>
      <c r="CF153">
        <v>8755</v>
      </c>
      <c r="CG153">
        <v>8760</v>
      </c>
      <c r="CH153">
        <v>8760</v>
      </c>
      <c r="CI153">
        <v>8760</v>
      </c>
      <c r="CJ153">
        <v>8760</v>
      </c>
      <c r="CK153">
        <v>8760</v>
      </c>
      <c r="CL153">
        <v>8760</v>
      </c>
      <c r="CM153">
        <v>8760</v>
      </c>
      <c r="CN153">
        <v>8760</v>
      </c>
      <c r="CO153">
        <v>8760</v>
      </c>
      <c r="CP153">
        <v>8760</v>
      </c>
      <c r="CQ153">
        <v>8760</v>
      </c>
      <c r="CR153">
        <v>8760</v>
      </c>
      <c r="CS153">
        <v>8760</v>
      </c>
      <c r="CT153">
        <v>8760</v>
      </c>
      <c r="CU153">
        <v>8760</v>
      </c>
      <c r="CV153">
        <v>8760</v>
      </c>
      <c r="CW153">
        <v>8760</v>
      </c>
      <c r="CX153">
        <v>8760</v>
      </c>
      <c r="CY153">
        <v>8760</v>
      </c>
      <c r="CZ153">
        <v>8760</v>
      </c>
      <c r="DA153">
        <v>8760</v>
      </c>
      <c r="DB153">
        <v>8760</v>
      </c>
      <c r="DC153">
        <v>8760</v>
      </c>
    </row>
    <row r="154" spans="1:107">
      <c r="A154" t="s">
        <v>511</v>
      </c>
      <c r="B154" t="s">
        <v>511</v>
      </c>
      <c r="C154" t="s">
        <v>742</v>
      </c>
      <c r="D154" t="s">
        <v>1047</v>
      </c>
      <c r="E154" t="s">
        <v>1048</v>
      </c>
      <c r="F154">
        <v>102005</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4</v>
      </c>
      <c r="AB154">
        <v>6</v>
      </c>
      <c r="AC154">
        <v>11</v>
      </c>
      <c r="AD154">
        <v>22</v>
      </c>
      <c r="AE154">
        <v>45</v>
      </c>
      <c r="AF154">
        <v>69</v>
      </c>
      <c r="AG154">
        <v>92</v>
      </c>
      <c r="AH154">
        <v>118</v>
      </c>
      <c r="AI154">
        <v>144</v>
      </c>
      <c r="AJ154">
        <v>193</v>
      </c>
      <c r="AK154">
        <v>252</v>
      </c>
      <c r="AL154">
        <v>296</v>
      </c>
      <c r="AM154">
        <v>346</v>
      </c>
      <c r="AN154">
        <v>393</v>
      </c>
      <c r="AO154">
        <v>489</v>
      </c>
      <c r="AP154">
        <v>575</v>
      </c>
      <c r="AQ154">
        <v>683</v>
      </c>
      <c r="AR154">
        <v>758</v>
      </c>
      <c r="AS154">
        <v>847</v>
      </c>
      <c r="AT154">
        <v>970</v>
      </c>
      <c r="AU154">
        <v>1105</v>
      </c>
      <c r="AV154">
        <v>1216</v>
      </c>
      <c r="AW154">
        <v>1390</v>
      </c>
      <c r="AX154">
        <v>1553</v>
      </c>
      <c r="AY154">
        <v>1819</v>
      </c>
      <c r="AZ154">
        <v>1994</v>
      </c>
      <c r="BA154">
        <v>2259</v>
      </c>
      <c r="BB154">
        <v>2452</v>
      </c>
      <c r="BC154">
        <v>2773</v>
      </c>
      <c r="BD154">
        <v>3057</v>
      </c>
      <c r="BE154">
        <v>3491</v>
      </c>
      <c r="BF154">
        <v>3943</v>
      </c>
      <c r="BG154">
        <v>4340</v>
      </c>
      <c r="BH154">
        <v>4580</v>
      </c>
      <c r="BI154">
        <v>4893</v>
      </c>
      <c r="BJ154">
        <v>5166</v>
      </c>
      <c r="BK154">
        <v>5543</v>
      </c>
      <c r="BL154">
        <v>5776</v>
      </c>
      <c r="BM154">
        <v>6009</v>
      </c>
      <c r="BN154">
        <v>6209</v>
      </c>
      <c r="BO154">
        <v>6495</v>
      </c>
      <c r="BP154">
        <v>6723</v>
      </c>
      <c r="BQ154">
        <v>6989</v>
      </c>
      <c r="BR154">
        <v>7251</v>
      </c>
      <c r="BS154">
        <v>7534</v>
      </c>
      <c r="BT154">
        <v>7775</v>
      </c>
      <c r="BU154">
        <v>8065</v>
      </c>
      <c r="BV154">
        <v>8232</v>
      </c>
      <c r="BW154">
        <v>8422</v>
      </c>
      <c r="BX154">
        <v>8522</v>
      </c>
      <c r="BY154">
        <v>8613</v>
      </c>
      <c r="BZ154">
        <v>8672</v>
      </c>
      <c r="CA154">
        <v>8708</v>
      </c>
      <c r="CB154">
        <v>8728</v>
      </c>
      <c r="CC154">
        <v>8740</v>
      </c>
      <c r="CD154">
        <v>8749</v>
      </c>
      <c r="CE154">
        <v>8755</v>
      </c>
      <c r="CF154">
        <v>8757</v>
      </c>
      <c r="CG154">
        <v>8760</v>
      </c>
      <c r="CH154">
        <v>8760</v>
      </c>
      <c r="CI154">
        <v>8760</v>
      </c>
      <c r="CJ154">
        <v>8760</v>
      </c>
      <c r="CK154">
        <v>8760</v>
      </c>
      <c r="CL154">
        <v>8760</v>
      </c>
      <c r="CM154">
        <v>8760</v>
      </c>
      <c r="CN154">
        <v>8760</v>
      </c>
      <c r="CO154">
        <v>8760</v>
      </c>
      <c r="CP154">
        <v>8760</v>
      </c>
      <c r="CQ154">
        <v>8760</v>
      </c>
      <c r="CR154">
        <v>8760</v>
      </c>
      <c r="CS154">
        <v>8760</v>
      </c>
      <c r="CT154">
        <v>8760</v>
      </c>
      <c r="CU154">
        <v>8760</v>
      </c>
      <c r="CV154">
        <v>8760</v>
      </c>
      <c r="CW154">
        <v>8760</v>
      </c>
      <c r="CX154">
        <v>8760</v>
      </c>
      <c r="CY154">
        <v>8760</v>
      </c>
      <c r="CZ154">
        <v>8760</v>
      </c>
      <c r="DA154">
        <v>8760</v>
      </c>
      <c r="DB154">
        <v>8760</v>
      </c>
      <c r="DC154">
        <v>8760</v>
      </c>
    </row>
    <row r="155" spans="1:107">
      <c r="A155" t="s">
        <v>512</v>
      </c>
      <c r="B155" t="s">
        <v>512</v>
      </c>
      <c r="C155" t="s">
        <v>742</v>
      </c>
      <c r="D155" t="s">
        <v>1049</v>
      </c>
      <c r="E155" t="s">
        <v>1050</v>
      </c>
      <c r="F155">
        <v>102106</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14</v>
      </c>
      <c r="AX155">
        <v>34</v>
      </c>
      <c r="AY155">
        <v>66</v>
      </c>
      <c r="AZ155">
        <v>94</v>
      </c>
      <c r="BA155">
        <v>174</v>
      </c>
      <c r="BB155">
        <v>293</v>
      </c>
      <c r="BC155">
        <v>559</v>
      </c>
      <c r="BD155">
        <v>813</v>
      </c>
      <c r="BE155">
        <v>1181</v>
      </c>
      <c r="BF155">
        <v>1519</v>
      </c>
      <c r="BG155">
        <v>1982</v>
      </c>
      <c r="BH155">
        <v>2402</v>
      </c>
      <c r="BI155">
        <v>2959</v>
      </c>
      <c r="BJ155">
        <v>3275</v>
      </c>
      <c r="BK155">
        <v>3685</v>
      </c>
      <c r="BL155">
        <v>4049</v>
      </c>
      <c r="BM155">
        <v>4475</v>
      </c>
      <c r="BN155">
        <v>4717</v>
      </c>
      <c r="BO155">
        <v>5055</v>
      </c>
      <c r="BP155">
        <v>5326</v>
      </c>
      <c r="BQ155">
        <v>5851</v>
      </c>
      <c r="BR155">
        <v>6257</v>
      </c>
      <c r="BS155">
        <v>6675</v>
      </c>
      <c r="BT155">
        <v>7010</v>
      </c>
      <c r="BU155">
        <v>7389</v>
      </c>
      <c r="BV155">
        <v>7638</v>
      </c>
      <c r="BW155">
        <v>7909</v>
      </c>
      <c r="BX155">
        <v>8074</v>
      </c>
      <c r="BY155">
        <v>8235</v>
      </c>
      <c r="BZ155">
        <v>8356</v>
      </c>
      <c r="CA155">
        <v>8474</v>
      </c>
      <c r="CB155">
        <v>8545</v>
      </c>
      <c r="CC155">
        <v>8635</v>
      </c>
      <c r="CD155">
        <v>8686</v>
      </c>
      <c r="CE155">
        <v>8710</v>
      </c>
      <c r="CF155">
        <v>8722</v>
      </c>
      <c r="CG155">
        <v>8738</v>
      </c>
      <c r="CH155">
        <v>8753</v>
      </c>
      <c r="CI155">
        <v>8760</v>
      </c>
      <c r="CJ155">
        <v>8760</v>
      </c>
      <c r="CK155">
        <v>8760</v>
      </c>
      <c r="CL155">
        <v>8760</v>
      </c>
      <c r="CM155">
        <v>8760</v>
      </c>
      <c r="CN155">
        <v>8760</v>
      </c>
      <c r="CO155">
        <v>8760</v>
      </c>
      <c r="CP155">
        <v>8760</v>
      </c>
      <c r="CQ155">
        <v>8760</v>
      </c>
      <c r="CR155">
        <v>8760</v>
      </c>
      <c r="CS155">
        <v>8760</v>
      </c>
      <c r="CT155">
        <v>8760</v>
      </c>
      <c r="CU155">
        <v>8760</v>
      </c>
      <c r="CV155">
        <v>8760</v>
      </c>
      <c r="CW155">
        <v>8760</v>
      </c>
      <c r="CX155">
        <v>8760</v>
      </c>
      <c r="CY155">
        <v>8760</v>
      </c>
      <c r="CZ155">
        <v>8760</v>
      </c>
      <c r="DA155">
        <v>8760</v>
      </c>
      <c r="DB155">
        <v>8760</v>
      </c>
      <c r="DC155">
        <v>8760</v>
      </c>
    </row>
    <row r="156" spans="1:107">
      <c r="A156" t="s">
        <v>513</v>
      </c>
      <c r="B156" t="s">
        <v>513</v>
      </c>
      <c r="C156" t="s">
        <v>742</v>
      </c>
      <c r="D156" t="s">
        <v>1051</v>
      </c>
      <c r="E156" t="s">
        <v>1052</v>
      </c>
      <c r="F156">
        <v>102907</v>
      </c>
      <c r="G156">
        <v>0</v>
      </c>
      <c r="H156">
        <v>0</v>
      </c>
      <c r="I156">
        <v>0</v>
      </c>
      <c r="J156">
        <v>0</v>
      </c>
      <c r="K156">
        <v>0</v>
      </c>
      <c r="L156">
        <v>0</v>
      </c>
      <c r="M156">
        <v>0</v>
      </c>
      <c r="N156">
        <v>0</v>
      </c>
      <c r="O156">
        <v>0</v>
      </c>
      <c r="P156">
        <v>0</v>
      </c>
      <c r="Q156">
        <v>0</v>
      </c>
      <c r="R156">
        <v>0</v>
      </c>
      <c r="S156">
        <v>0</v>
      </c>
      <c r="T156">
        <v>0</v>
      </c>
      <c r="U156">
        <v>0</v>
      </c>
      <c r="V156">
        <v>0</v>
      </c>
      <c r="W156">
        <v>2</v>
      </c>
      <c r="X156">
        <v>5</v>
      </c>
      <c r="Y156">
        <v>8</v>
      </c>
      <c r="Z156">
        <v>14</v>
      </c>
      <c r="AA156">
        <v>19</v>
      </c>
      <c r="AB156">
        <v>23</v>
      </c>
      <c r="AC156">
        <v>29</v>
      </c>
      <c r="AD156">
        <v>43</v>
      </c>
      <c r="AE156">
        <v>54</v>
      </c>
      <c r="AF156">
        <v>70</v>
      </c>
      <c r="AG156">
        <v>95</v>
      </c>
      <c r="AH156">
        <v>124</v>
      </c>
      <c r="AI156">
        <v>171</v>
      </c>
      <c r="AJ156">
        <v>220</v>
      </c>
      <c r="AK156">
        <v>298</v>
      </c>
      <c r="AL156">
        <v>348</v>
      </c>
      <c r="AM156">
        <v>419</v>
      </c>
      <c r="AN156">
        <v>466</v>
      </c>
      <c r="AO156">
        <v>537</v>
      </c>
      <c r="AP156">
        <v>621</v>
      </c>
      <c r="AQ156">
        <v>704</v>
      </c>
      <c r="AR156">
        <v>800</v>
      </c>
      <c r="AS156">
        <v>934</v>
      </c>
      <c r="AT156">
        <v>1054</v>
      </c>
      <c r="AU156">
        <v>1201</v>
      </c>
      <c r="AV156">
        <v>1352</v>
      </c>
      <c r="AW156">
        <v>1530</v>
      </c>
      <c r="AX156">
        <v>1686</v>
      </c>
      <c r="AY156">
        <v>1899</v>
      </c>
      <c r="AZ156">
        <v>2157</v>
      </c>
      <c r="BA156">
        <v>2468</v>
      </c>
      <c r="BB156">
        <v>2737</v>
      </c>
      <c r="BC156">
        <v>3089</v>
      </c>
      <c r="BD156">
        <v>3345</v>
      </c>
      <c r="BE156">
        <v>3773</v>
      </c>
      <c r="BF156">
        <v>4102</v>
      </c>
      <c r="BG156">
        <v>4476</v>
      </c>
      <c r="BH156">
        <v>4781</v>
      </c>
      <c r="BI156">
        <v>5088</v>
      </c>
      <c r="BJ156">
        <v>5348</v>
      </c>
      <c r="BK156">
        <v>5590</v>
      </c>
      <c r="BL156">
        <v>5817</v>
      </c>
      <c r="BM156">
        <v>6079</v>
      </c>
      <c r="BN156">
        <v>6334</v>
      </c>
      <c r="BO156">
        <v>6591</v>
      </c>
      <c r="BP156">
        <v>6807</v>
      </c>
      <c r="BQ156">
        <v>7101</v>
      </c>
      <c r="BR156">
        <v>7369</v>
      </c>
      <c r="BS156">
        <v>7666</v>
      </c>
      <c r="BT156">
        <v>7872</v>
      </c>
      <c r="BU156">
        <v>8094</v>
      </c>
      <c r="BV156">
        <v>8234</v>
      </c>
      <c r="BW156">
        <v>8364</v>
      </c>
      <c r="BX156">
        <v>8453</v>
      </c>
      <c r="BY156">
        <v>8557</v>
      </c>
      <c r="BZ156">
        <v>8624</v>
      </c>
      <c r="CA156">
        <v>8679</v>
      </c>
      <c r="CB156">
        <v>8709</v>
      </c>
      <c r="CC156">
        <v>8735</v>
      </c>
      <c r="CD156">
        <v>8742</v>
      </c>
      <c r="CE156">
        <v>8747</v>
      </c>
      <c r="CF156">
        <v>8752</v>
      </c>
      <c r="CG156">
        <v>8754</v>
      </c>
      <c r="CH156">
        <v>8756</v>
      </c>
      <c r="CI156">
        <v>8757</v>
      </c>
      <c r="CJ156">
        <v>8759</v>
      </c>
      <c r="CK156">
        <v>8760</v>
      </c>
      <c r="CL156">
        <v>8760</v>
      </c>
      <c r="CM156">
        <v>8760</v>
      </c>
      <c r="CN156">
        <v>8760</v>
      </c>
      <c r="CO156">
        <v>8760</v>
      </c>
      <c r="CP156">
        <v>8760</v>
      </c>
      <c r="CQ156">
        <v>8760</v>
      </c>
      <c r="CR156">
        <v>8760</v>
      </c>
      <c r="CS156">
        <v>8760</v>
      </c>
      <c r="CT156">
        <v>8760</v>
      </c>
      <c r="CU156">
        <v>8760</v>
      </c>
      <c r="CV156">
        <v>8760</v>
      </c>
      <c r="CW156">
        <v>8760</v>
      </c>
      <c r="CX156">
        <v>8760</v>
      </c>
      <c r="CY156">
        <v>8760</v>
      </c>
      <c r="CZ156">
        <v>8760</v>
      </c>
      <c r="DA156">
        <v>8760</v>
      </c>
      <c r="DB156">
        <v>8760</v>
      </c>
      <c r="DC156">
        <v>8760</v>
      </c>
    </row>
    <row r="157" spans="1:107">
      <c r="A157" t="s">
        <v>514</v>
      </c>
      <c r="B157" t="s">
        <v>514</v>
      </c>
      <c r="C157" t="s">
        <v>742</v>
      </c>
      <c r="D157" t="s">
        <v>1053</v>
      </c>
      <c r="E157" t="s">
        <v>1054</v>
      </c>
      <c r="F157">
        <v>102209</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7</v>
      </c>
      <c r="AU157">
        <v>13</v>
      </c>
      <c r="AV157">
        <v>16</v>
      </c>
      <c r="AW157">
        <v>18</v>
      </c>
      <c r="AX157">
        <v>29</v>
      </c>
      <c r="AY157">
        <v>78</v>
      </c>
      <c r="AZ157">
        <v>116</v>
      </c>
      <c r="BA157">
        <v>183</v>
      </c>
      <c r="BB157">
        <v>325</v>
      </c>
      <c r="BC157">
        <v>548</v>
      </c>
      <c r="BD157">
        <v>765</v>
      </c>
      <c r="BE157">
        <v>1139</v>
      </c>
      <c r="BF157">
        <v>1558</v>
      </c>
      <c r="BG157">
        <v>1988</v>
      </c>
      <c r="BH157">
        <v>2382</v>
      </c>
      <c r="BI157">
        <v>2859</v>
      </c>
      <c r="BJ157">
        <v>3302</v>
      </c>
      <c r="BK157">
        <v>3827</v>
      </c>
      <c r="BL157">
        <v>4164</v>
      </c>
      <c r="BM157">
        <v>4562</v>
      </c>
      <c r="BN157">
        <v>4911</v>
      </c>
      <c r="BO157">
        <v>5335</v>
      </c>
      <c r="BP157">
        <v>5684</v>
      </c>
      <c r="BQ157">
        <v>6153</v>
      </c>
      <c r="BR157">
        <v>6535</v>
      </c>
      <c r="BS157">
        <v>7017</v>
      </c>
      <c r="BT157">
        <v>7377</v>
      </c>
      <c r="BU157">
        <v>7758</v>
      </c>
      <c r="BV157">
        <v>8043</v>
      </c>
      <c r="BW157">
        <v>8264</v>
      </c>
      <c r="BX157">
        <v>8421</v>
      </c>
      <c r="BY157">
        <v>8546</v>
      </c>
      <c r="BZ157">
        <v>8614</v>
      </c>
      <c r="CA157">
        <v>8680</v>
      </c>
      <c r="CB157">
        <v>8697</v>
      </c>
      <c r="CC157">
        <v>8713</v>
      </c>
      <c r="CD157">
        <v>8721</v>
      </c>
      <c r="CE157">
        <v>8735</v>
      </c>
      <c r="CF157">
        <v>8742</v>
      </c>
      <c r="CG157">
        <v>8755</v>
      </c>
      <c r="CH157">
        <v>8760</v>
      </c>
      <c r="CI157">
        <v>8760</v>
      </c>
      <c r="CJ157">
        <v>8760</v>
      </c>
      <c r="CK157">
        <v>8760</v>
      </c>
      <c r="CL157">
        <v>8760</v>
      </c>
      <c r="CM157">
        <v>8760</v>
      </c>
      <c r="CN157">
        <v>8760</v>
      </c>
      <c r="CO157">
        <v>8760</v>
      </c>
      <c r="CP157">
        <v>8760</v>
      </c>
      <c r="CQ157">
        <v>8760</v>
      </c>
      <c r="CR157">
        <v>8760</v>
      </c>
      <c r="CS157">
        <v>8760</v>
      </c>
      <c r="CT157">
        <v>8760</v>
      </c>
      <c r="CU157">
        <v>8760</v>
      </c>
      <c r="CV157">
        <v>8760</v>
      </c>
      <c r="CW157">
        <v>8760</v>
      </c>
      <c r="CX157">
        <v>8760</v>
      </c>
      <c r="CY157">
        <v>8760</v>
      </c>
      <c r="CZ157">
        <v>8760</v>
      </c>
      <c r="DA157">
        <v>8760</v>
      </c>
      <c r="DB157">
        <v>8760</v>
      </c>
      <c r="DC157">
        <v>8760</v>
      </c>
    </row>
    <row r="158" spans="1:107">
      <c r="A158" t="s">
        <v>518</v>
      </c>
      <c r="B158" t="s">
        <v>518</v>
      </c>
      <c r="C158" t="s">
        <v>742</v>
      </c>
      <c r="D158" t="s">
        <v>1055</v>
      </c>
      <c r="E158" t="s">
        <v>1056</v>
      </c>
      <c r="F158">
        <v>102915</v>
      </c>
      <c r="G158">
        <v>0</v>
      </c>
      <c r="H158">
        <v>0</v>
      </c>
      <c r="I158">
        <v>0</v>
      </c>
      <c r="J158">
        <v>0</v>
      </c>
      <c r="K158">
        <v>0</v>
      </c>
      <c r="L158">
        <v>0</v>
      </c>
      <c r="M158">
        <v>0</v>
      </c>
      <c r="N158">
        <v>0</v>
      </c>
      <c r="O158">
        <v>0</v>
      </c>
      <c r="P158">
        <v>0</v>
      </c>
      <c r="Q158">
        <v>0</v>
      </c>
      <c r="R158">
        <v>0</v>
      </c>
      <c r="S158">
        <v>0</v>
      </c>
      <c r="T158">
        <v>0</v>
      </c>
      <c r="U158">
        <v>0</v>
      </c>
      <c r="V158">
        <v>0</v>
      </c>
      <c r="W158">
        <v>0</v>
      </c>
      <c r="X158">
        <v>1</v>
      </c>
      <c r="Y158">
        <v>4</v>
      </c>
      <c r="Z158">
        <v>15</v>
      </c>
      <c r="AA158">
        <v>16</v>
      </c>
      <c r="AB158">
        <v>17</v>
      </c>
      <c r="AC158">
        <v>19</v>
      </c>
      <c r="AD158">
        <v>21</v>
      </c>
      <c r="AE158">
        <v>30</v>
      </c>
      <c r="AF158">
        <v>44</v>
      </c>
      <c r="AG158">
        <v>58</v>
      </c>
      <c r="AH158">
        <v>72</v>
      </c>
      <c r="AI158">
        <v>99</v>
      </c>
      <c r="AJ158">
        <v>132</v>
      </c>
      <c r="AK158">
        <v>201</v>
      </c>
      <c r="AL158">
        <v>269</v>
      </c>
      <c r="AM158">
        <v>344</v>
      </c>
      <c r="AN158">
        <v>409</v>
      </c>
      <c r="AO158">
        <v>480</v>
      </c>
      <c r="AP158">
        <v>578</v>
      </c>
      <c r="AQ158">
        <v>692</v>
      </c>
      <c r="AR158">
        <v>786</v>
      </c>
      <c r="AS158">
        <v>923</v>
      </c>
      <c r="AT158">
        <v>1097</v>
      </c>
      <c r="AU158">
        <v>1286</v>
      </c>
      <c r="AV158">
        <v>1445</v>
      </c>
      <c r="AW158">
        <v>1624</v>
      </c>
      <c r="AX158">
        <v>1796</v>
      </c>
      <c r="AY158">
        <v>2120</v>
      </c>
      <c r="AZ158">
        <v>2358</v>
      </c>
      <c r="BA158">
        <v>2620</v>
      </c>
      <c r="BB158">
        <v>2902</v>
      </c>
      <c r="BC158">
        <v>3274</v>
      </c>
      <c r="BD158">
        <v>3615</v>
      </c>
      <c r="BE158">
        <v>4044</v>
      </c>
      <c r="BF158">
        <v>4360</v>
      </c>
      <c r="BG158">
        <v>4676</v>
      </c>
      <c r="BH158">
        <v>4961</v>
      </c>
      <c r="BI158">
        <v>5275</v>
      </c>
      <c r="BJ158">
        <v>5506</v>
      </c>
      <c r="BK158">
        <v>5834</v>
      </c>
      <c r="BL158">
        <v>6083</v>
      </c>
      <c r="BM158">
        <v>6391</v>
      </c>
      <c r="BN158">
        <v>6631</v>
      </c>
      <c r="BO158">
        <v>6846</v>
      </c>
      <c r="BP158">
        <v>7068</v>
      </c>
      <c r="BQ158">
        <v>7414</v>
      </c>
      <c r="BR158">
        <v>7627</v>
      </c>
      <c r="BS158">
        <v>7885</v>
      </c>
      <c r="BT158">
        <v>8066</v>
      </c>
      <c r="BU158">
        <v>8261</v>
      </c>
      <c r="BV158">
        <v>8370</v>
      </c>
      <c r="BW158">
        <v>8500</v>
      </c>
      <c r="BX158">
        <v>8579</v>
      </c>
      <c r="BY158">
        <v>8650</v>
      </c>
      <c r="BZ158">
        <v>8689</v>
      </c>
      <c r="CA158">
        <v>8726</v>
      </c>
      <c r="CB158">
        <v>8735</v>
      </c>
      <c r="CC158">
        <v>8743</v>
      </c>
      <c r="CD158">
        <v>8750</v>
      </c>
      <c r="CE158">
        <v>8753</v>
      </c>
      <c r="CF158">
        <v>8753</v>
      </c>
      <c r="CG158">
        <v>8755</v>
      </c>
      <c r="CH158">
        <v>8758</v>
      </c>
      <c r="CI158">
        <v>8760</v>
      </c>
      <c r="CJ158">
        <v>8760</v>
      </c>
      <c r="CK158">
        <v>8760</v>
      </c>
      <c r="CL158">
        <v>8760</v>
      </c>
      <c r="CM158">
        <v>8760</v>
      </c>
      <c r="CN158">
        <v>8760</v>
      </c>
      <c r="CO158">
        <v>8760</v>
      </c>
      <c r="CP158">
        <v>8760</v>
      </c>
      <c r="CQ158">
        <v>8760</v>
      </c>
      <c r="CR158">
        <v>8760</v>
      </c>
      <c r="CS158">
        <v>8760</v>
      </c>
      <c r="CT158">
        <v>8760</v>
      </c>
      <c r="CU158">
        <v>8760</v>
      </c>
      <c r="CV158">
        <v>8760</v>
      </c>
      <c r="CW158">
        <v>8760</v>
      </c>
      <c r="CX158">
        <v>8760</v>
      </c>
      <c r="CY158">
        <v>8760</v>
      </c>
      <c r="CZ158">
        <v>8760</v>
      </c>
      <c r="DA158">
        <v>8760</v>
      </c>
      <c r="DB158">
        <v>8760</v>
      </c>
      <c r="DC158">
        <v>8760</v>
      </c>
    </row>
    <row r="159" spans="1:107">
      <c r="A159" t="s">
        <v>515</v>
      </c>
      <c r="B159" t="s">
        <v>515</v>
      </c>
      <c r="C159" t="s">
        <v>742</v>
      </c>
      <c r="D159" t="s">
        <v>1057</v>
      </c>
      <c r="E159" t="s">
        <v>1058</v>
      </c>
      <c r="F159">
        <v>102420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2</v>
      </c>
      <c r="AO159">
        <v>11</v>
      </c>
      <c r="AP159">
        <v>14</v>
      </c>
      <c r="AQ159">
        <v>15</v>
      </c>
      <c r="AR159">
        <v>17</v>
      </c>
      <c r="AS159">
        <v>29</v>
      </c>
      <c r="AT159">
        <v>46</v>
      </c>
      <c r="AU159">
        <v>74</v>
      </c>
      <c r="AV159">
        <v>112</v>
      </c>
      <c r="AW159">
        <v>188</v>
      </c>
      <c r="AX159">
        <v>277</v>
      </c>
      <c r="AY159">
        <v>403</v>
      </c>
      <c r="AZ159">
        <v>539</v>
      </c>
      <c r="BA159">
        <v>751</v>
      </c>
      <c r="BB159">
        <v>980</v>
      </c>
      <c r="BC159">
        <v>1289</v>
      </c>
      <c r="BD159">
        <v>1574</v>
      </c>
      <c r="BE159">
        <v>2076</v>
      </c>
      <c r="BF159">
        <v>2465</v>
      </c>
      <c r="BG159">
        <v>2960</v>
      </c>
      <c r="BH159">
        <v>3298</v>
      </c>
      <c r="BI159">
        <v>3752</v>
      </c>
      <c r="BJ159">
        <v>4037</v>
      </c>
      <c r="BK159">
        <v>4443</v>
      </c>
      <c r="BL159">
        <v>4746</v>
      </c>
      <c r="BM159">
        <v>5113</v>
      </c>
      <c r="BN159">
        <v>5401</v>
      </c>
      <c r="BO159">
        <v>5789</v>
      </c>
      <c r="BP159">
        <v>6097</v>
      </c>
      <c r="BQ159">
        <v>6465</v>
      </c>
      <c r="BR159">
        <v>6748</v>
      </c>
      <c r="BS159">
        <v>7110</v>
      </c>
      <c r="BT159">
        <v>7387</v>
      </c>
      <c r="BU159">
        <v>7697</v>
      </c>
      <c r="BV159">
        <v>7925</v>
      </c>
      <c r="BW159">
        <v>8144</v>
      </c>
      <c r="BX159">
        <v>8283</v>
      </c>
      <c r="BY159">
        <v>8418</v>
      </c>
      <c r="BZ159">
        <v>8499</v>
      </c>
      <c r="CA159">
        <v>8588</v>
      </c>
      <c r="CB159">
        <v>8652</v>
      </c>
      <c r="CC159">
        <v>8691</v>
      </c>
      <c r="CD159">
        <v>8705</v>
      </c>
      <c r="CE159">
        <v>8728</v>
      </c>
      <c r="CF159">
        <v>8741</v>
      </c>
      <c r="CG159">
        <v>8754</v>
      </c>
      <c r="CH159">
        <v>8758</v>
      </c>
      <c r="CI159">
        <v>8760</v>
      </c>
      <c r="CJ159">
        <v>8760</v>
      </c>
      <c r="CK159">
        <v>8760</v>
      </c>
      <c r="CL159">
        <v>8760</v>
      </c>
      <c r="CM159">
        <v>8760</v>
      </c>
      <c r="CN159">
        <v>8760</v>
      </c>
      <c r="CO159">
        <v>8760</v>
      </c>
      <c r="CP159">
        <v>8760</v>
      </c>
      <c r="CQ159">
        <v>8760</v>
      </c>
      <c r="CR159">
        <v>8760</v>
      </c>
      <c r="CS159">
        <v>8760</v>
      </c>
      <c r="CT159">
        <v>8760</v>
      </c>
      <c r="CU159">
        <v>8760</v>
      </c>
      <c r="CV159">
        <v>8760</v>
      </c>
      <c r="CW159">
        <v>8760</v>
      </c>
      <c r="CX159">
        <v>8760</v>
      </c>
      <c r="CY159">
        <v>8760</v>
      </c>
      <c r="CZ159">
        <v>8760</v>
      </c>
      <c r="DA159">
        <v>8760</v>
      </c>
      <c r="DB159">
        <v>8760</v>
      </c>
      <c r="DC159">
        <v>8760</v>
      </c>
    </row>
    <row r="160" spans="1:107">
      <c r="A160" t="s">
        <v>516</v>
      </c>
      <c r="B160" t="s">
        <v>516</v>
      </c>
      <c r="C160" t="s">
        <v>742</v>
      </c>
      <c r="D160" t="s">
        <v>1059</v>
      </c>
      <c r="E160" t="s">
        <v>1060</v>
      </c>
      <c r="F160">
        <v>102105</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5</v>
      </c>
      <c r="AV160">
        <v>10</v>
      </c>
      <c r="AW160">
        <v>16</v>
      </c>
      <c r="AX160">
        <v>26</v>
      </c>
      <c r="AY160">
        <v>61</v>
      </c>
      <c r="AZ160">
        <v>105</v>
      </c>
      <c r="BA160">
        <v>168</v>
      </c>
      <c r="BB160">
        <v>243</v>
      </c>
      <c r="BC160">
        <v>411</v>
      </c>
      <c r="BD160">
        <v>628</v>
      </c>
      <c r="BE160">
        <v>904</v>
      </c>
      <c r="BF160">
        <v>1257</v>
      </c>
      <c r="BG160">
        <v>1642</v>
      </c>
      <c r="BH160">
        <v>2009</v>
      </c>
      <c r="BI160">
        <v>2630</v>
      </c>
      <c r="BJ160">
        <v>3059</v>
      </c>
      <c r="BK160">
        <v>3547</v>
      </c>
      <c r="BL160">
        <v>3925</v>
      </c>
      <c r="BM160">
        <v>4334</v>
      </c>
      <c r="BN160">
        <v>4652</v>
      </c>
      <c r="BO160">
        <v>5067</v>
      </c>
      <c r="BP160">
        <v>5382</v>
      </c>
      <c r="BQ160">
        <v>5794</v>
      </c>
      <c r="BR160">
        <v>6150</v>
      </c>
      <c r="BS160">
        <v>6622</v>
      </c>
      <c r="BT160">
        <v>7030</v>
      </c>
      <c r="BU160">
        <v>7455</v>
      </c>
      <c r="BV160">
        <v>7735</v>
      </c>
      <c r="BW160">
        <v>8036</v>
      </c>
      <c r="BX160">
        <v>8217</v>
      </c>
      <c r="BY160">
        <v>8382</v>
      </c>
      <c r="BZ160">
        <v>8489</v>
      </c>
      <c r="CA160">
        <v>8580</v>
      </c>
      <c r="CB160">
        <v>8629</v>
      </c>
      <c r="CC160">
        <v>8676</v>
      </c>
      <c r="CD160">
        <v>8706</v>
      </c>
      <c r="CE160">
        <v>8738</v>
      </c>
      <c r="CF160">
        <v>8747</v>
      </c>
      <c r="CG160">
        <v>8759</v>
      </c>
      <c r="CH160">
        <v>8760</v>
      </c>
      <c r="CI160">
        <v>8760</v>
      </c>
      <c r="CJ160">
        <v>8760</v>
      </c>
      <c r="CK160">
        <v>8760</v>
      </c>
      <c r="CL160">
        <v>8760</v>
      </c>
      <c r="CM160">
        <v>8760</v>
      </c>
      <c r="CN160">
        <v>8760</v>
      </c>
      <c r="CO160">
        <v>8760</v>
      </c>
      <c r="CP160">
        <v>8760</v>
      </c>
      <c r="CQ160">
        <v>8760</v>
      </c>
      <c r="CR160">
        <v>8760</v>
      </c>
      <c r="CS160">
        <v>8760</v>
      </c>
      <c r="CT160">
        <v>8760</v>
      </c>
      <c r="CU160">
        <v>8760</v>
      </c>
      <c r="CV160">
        <v>8760</v>
      </c>
      <c r="CW160">
        <v>8760</v>
      </c>
      <c r="CX160">
        <v>8760</v>
      </c>
      <c r="CY160">
        <v>8760</v>
      </c>
      <c r="CZ160">
        <v>8760</v>
      </c>
      <c r="DA160">
        <v>8760</v>
      </c>
      <c r="DB160">
        <v>8760</v>
      </c>
      <c r="DC160">
        <v>8760</v>
      </c>
    </row>
    <row r="161" spans="1:107">
      <c r="A161" t="s">
        <v>517</v>
      </c>
      <c r="B161" t="s">
        <v>517</v>
      </c>
      <c r="C161" t="s">
        <v>742</v>
      </c>
      <c r="D161" t="s">
        <v>1061</v>
      </c>
      <c r="E161" t="s">
        <v>1062</v>
      </c>
      <c r="F161">
        <v>102704</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4</v>
      </c>
      <c r="AE161">
        <v>6</v>
      </c>
      <c r="AF161">
        <v>8</v>
      </c>
      <c r="AG161">
        <v>13</v>
      </c>
      <c r="AH161">
        <v>19</v>
      </c>
      <c r="AI161">
        <v>25</v>
      </c>
      <c r="AJ161">
        <v>31</v>
      </c>
      <c r="AK161">
        <v>47</v>
      </c>
      <c r="AL161">
        <v>55</v>
      </c>
      <c r="AM161">
        <v>75</v>
      </c>
      <c r="AN161">
        <v>93</v>
      </c>
      <c r="AO161">
        <v>114</v>
      </c>
      <c r="AP161">
        <v>150</v>
      </c>
      <c r="AQ161">
        <v>195</v>
      </c>
      <c r="AR161">
        <v>253</v>
      </c>
      <c r="AS161">
        <v>377</v>
      </c>
      <c r="AT161">
        <v>489</v>
      </c>
      <c r="AU161">
        <v>634</v>
      </c>
      <c r="AV161">
        <v>772</v>
      </c>
      <c r="AW161">
        <v>937</v>
      </c>
      <c r="AX161">
        <v>1083</v>
      </c>
      <c r="AY161">
        <v>1261</v>
      </c>
      <c r="AZ161">
        <v>1422</v>
      </c>
      <c r="BA161">
        <v>1711</v>
      </c>
      <c r="BB161">
        <v>1989</v>
      </c>
      <c r="BC161">
        <v>2346</v>
      </c>
      <c r="BD161">
        <v>2690</v>
      </c>
      <c r="BE161">
        <v>3163</v>
      </c>
      <c r="BF161">
        <v>3561</v>
      </c>
      <c r="BG161">
        <v>3946</v>
      </c>
      <c r="BH161">
        <v>4271</v>
      </c>
      <c r="BI161">
        <v>4650</v>
      </c>
      <c r="BJ161">
        <v>4937</v>
      </c>
      <c r="BK161">
        <v>5240</v>
      </c>
      <c r="BL161">
        <v>5480</v>
      </c>
      <c r="BM161">
        <v>5781</v>
      </c>
      <c r="BN161">
        <v>6019</v>
      </c>
      <c r="BO161">
        <v>6338</v>
      </c>
      <c r="BP161">
        <v>6647</v>
      </c>
      <c r="BQ161">
        <v>6995</v>
      </c>
      <c r="BR161">
        <v>7237</v>
      </c>
      <c r="BS161">
        <v>7496</v>
      </c>
      <c r="BT161">
        <v>7705</v>
      </c>
      <c r="BU161">
        <v>7917</v>
      </c>
      <c r="BV161">
        <v>8066</v>
      </c>
      <c r="BW161">
        <v>8219</v>
      </c>
      <c r="BX161">
        <v>8310</v>
      </c>
      <c r="BY161">
        <v>8389</v>
      </c>
      <c r="BZ161">
        <v>8442</v>
      </c>
      <c r="CA161">
        <v>8515</v>
      </c>
      <c r="CB161">
        <v>8559</v>
      </c>
      <c r="CC161">
        <v>8627</v>
      </c>
      <c r="CD161">
        <v>8668</v>
      </c>
      <c r="CE161">
        <v>8695</v>
      </c>
      <c r="CF161">
        <v>8714</v>
      </c>
      <c r="CG161">
        <v>8736</v>
      </c>
      <c r="CH161">
        <v>8746</v>
      </c>
      <c r="CI161">
        <v>8754</v>
      </c>
      <c r="CJ161">
        <v>8760</v>
      </c>
      <c r="CK161">
        <v>8760</v>
      </c>
      <c r="CL161">
        <v>8760</v>
      </c>
      <c r="CM161">
        <v>8760</v>
      </c>
      <c r="CN161">
        <v>8760</v>
      </c>
      <c r="CO161">
        <v>8760</v>
      </c>
      <c r="CP161">
        <v>8760</v>
      </c>
      <c r="CQ161">
        <v>8760</v>
      </c>
      <c r="CR161">
        <v>8760</v>
      </c>
      <c r="CS161">
        <v>8760</v>
      </c>
      <c r="CT161">
        <v>8760</v>
      </c>
      <c r="CU161">
        <v>8760</v>
      </c>
      <c r="CV161">
        <v>8760</v>
      </c>
      <c r="CW161">
        <v>8760</v>
      </c>
      <c r="CX161">
        <v>8760</v>
      </c>
      <c r="CY161">
        <v>8760</v>
      </c>
      <c r="CZ161">
        <v>8760</v>
      </c>
      <c r="DA161">
        <v>8760</v>
      </c>
      <c r="DB161">
        <v>8760</v>
      </c>
      <c r="DC161">
        <v>8760</v>
      </c>
    </row>
    <row r="162" spans="1:107">
      <c r="A162" t="s">
        <v>519</v>
      </c>
      <c r="B162" t="s">
        <v>519</v>
      </c>
      <c r="C162" t="s">
        <v>742</v>
      </c>
      <c r="D162" t="s">
        <v>1063</v>
      </c>
      <c r="E162" t="s">
        <v>1064</v>
      </c>
      <c r="F162">
        <v>102219</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1</v>
      </c>
      <c r="AR162">
        <v>5</v>
      </c>
      <c r="AS162">
        <v>23</v>
      </c>
      <c r="AT162">
        <v>39</v>
      </c>
      <c r="AU162">
        <v>72</v>
      </c>
      <c r="AV162">
        <v>106</v>
      </c>
      <c r="AW162">
        <v>166</v>
      </c>
      <c r="AX162">
        <v>225</v>
      </c>
      <c r="AY162">
        <v>305</v>
      </c>
      <c r="AZ162">
        <v>384</v>
      </c>
      <c r="BA162">
        <v>512</v>
      </c>
      <c r="BB162">
        <v>622</v>
      </c>
      <c r="BC162">
        <v>905</v>
      </c>
      <c r="BD162">
        <v>1248</v>
      </c>
      <c r="BE162">
        <v>1729</v>
      </c>
      <c r="BF162">
        <v>2161</v>
      </c>
      <c r="BG162">
        <v>2684</v>
      </c>
      <c r="BH162">
        <v>3043</v>
      </c>
      <c r="BI162">
        <v>3438</v>
      </c>
      <c r="BJ162">
        <v>3733</v>
      </c>
      <c r="BK162">
        <v>4129</v>
      </c>
      <c r="BL162">
        <v>4501</v>
      </c>
      <c r="BM162">
        <v>4912</v>
      </c>
      <c r="BN162">
        <v>5196</v>
      </c>
      <c r="BO162">
        <v>5505</v>
      </c>
      <c r="BP162">
        <v>5855</v>
      </c>
      <c r="BQ162">
        <v>6248</v>
      </c>
      <c r="BR162">
        <v>6601</v>
      </c>
      <c r="BS162">
        <v>6961</v>
      </c>
      <c r="BT162">
        <v>7267</v>
      </c>
      <c r="BU162">
        <v>7586</v>
      </c>
      <c r="BV162">
        <v>7798</v>
      </c>
      <c r="BW162">
        <v>8065</v>
      </c>
      <c r="BX162">
        <v>8261</v>
      </c>
      <c r="BY162">
        <v>8433</v>
      </c>
      <c r="BZ162">
        <v>8535</v>
      </c>
      <c r="CA162">
        <v>8622</v>
      </c>
      <c r="CB162">
        <v>8681</v>
      </c>
      <c r="CC162">
        <v>8735</v>
      </c>
      <c r="CD162">
        <v>8750</v>
      </c>
      <c r="CE162">
        <v>8755</v>
      </c>
      <c r="CF162">
        <v>8758</v>
      </c>
      <c r="CG162">
        <v>8760</v>
      </c>
      <c r="CH162">
        <v>8760</v>
      </c>
      <c r="CI162">
        <v>8760</v>
      </c>
      <c r="CJ162">
        <v>8760</v>
      </c>
      <c r="CK162">
        <v>8760</v>
      </c>
      <c r="CL162">
        <v>8760</v>
      </c>
      <c r="CM162">
        <v>8760</v>
      </c>
      <c r="CN162">
        <v>8760</v>
      </c>
      <c r="CO162">
        <v>8760</v>
      </c>
      <c r="CP162">
        <v>8760</v>
      </c>
      <c r="CQ162">
        <v>8760</v>
      </c>
      <c r="CR162">
        <v>8760</v>
      </c>
      <c r="CS162">
        <v>8760</v>
      </c>
      <c r="CT162">
        <v>8760</v>
      </c>
      <c r="CU162">
        <v>8760</v>
      </c>
      <c r="CV162">
        <v>8760</v>
      </c>
      <c r="CW162">
        <v>8760</v>
      </c>
      <c r="CX162">
        <v>8760</v>
      </c>
      <c r="CY162">
        <v>8760</v>
      </c>
      <c r="CZ162">
        <v>8760</v>
      </c>
      <c r="DA162">
        <v>8760</v>
      </c>
      <c r="DB162">
        <v>8760</v>
      </c>
      <c r="DC162">
        <v>8760</v>
      </c>
    </row>
    <row r="163" spans="1:107">
      <c r="A163" t="s">
        <v>520</v>
      </c>
      <c r="B163" t="s">
        <v>520</v>
      </c>
      <c r="C163" t="s">
        <v>742</v>
      </c>
      <c r="D163" t="s">
        <v>1065</v>
      </c>
      <c r="E163" t="s">
        <v>1066</v>
      </c>
      <c r="F163">
        <v>102303</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4</v>
      </c>
      <c r="AR163">
        <v>11</v>
      </c>
      <c r="AS163">
        <v>23</v>
      </c>
      <c r="AT163">
        <v>37</v>
      </c>
      <c r="AU163">
        <v>64</v>
      </c>
      <c r="AV163">
        <v>90</v>
      </c>
      <c r="AW163">
        <v>134</v>
      </c>
      <c r="AX163">
        <v>179</v>
      </c>
      <c r="AY163">
        <v>232</v>
      </c>
      <c r="AZ163">
        <v>319</v>
      </c>
      <c r="BA163">
        <v>459</v>
      </c>
      <c r="BB163">
        <v>611</v>
      </c>
      <c r="BC163">
        <v>847</v>
      </c>
      <c r="BD163">
        <v>1112</v>
      </c>
      <c r="BE163">
        <v>1604</v>
      </c>
      <c r="BF163">
        <v>2042</v>
      </c>
      <c r="BG163">
        <v>2574</v>
      </c>
      <c r="BH163">
        <v>2977</v>
      </c>
      <c r="BI163">
        <v>3412</v>
      </c>
      <c r="BJ163">
        <v>3779</v>
      </c>
      <c r="BK163">
        <v>4193</v>
      </c>
      <c r="BL163">
        <v>4497</v>
      </c>
      <c r="BM163">
        <v>4825</v>
      </c>
      <c r="BN163">
        <v>5142</v>
      </c>
      <c r="BO163">
        <v>5495</v>
      </c>
      <c r="BP163">
        <v>5896</v>
      </c>
      <c r="BQ163">
        <v>6326</v>
      </c>
      <c r="BR163">
        <v>6638</v>
      </c>
      <c r="BS163">
        <v>7026</v>
      </c>
      <c r="BT163">
        <v>7391</v>
      </c>
      <c r="BU163">
        <v>7735</v>
      </c>
      <c r="BV163">
        <v>7996</v>
      </c>
      <c r="BW163">
        <v>8193</v>
      </c>
      <c r="BX163">
        <v>8330</v>
      </c>
      <c r="BY163">
        <v>8441</v>
      </c>
      <c r="BZ163">
        <v>8513</v>
      </c>
      <c r="CA163">
        <v>8587</v>
      </c>
      <c r="CB163">
        <v>8634</v>
      </c>
      <c r="CC163">
        <v>8677</v>
      </c>
      <c r="CD163">
        <v>8711</v>
      </c>
      <c r="CE163">
        <v>8739</v>
      </c>
      <c r="CF163">
        <v>8752</v>
      </c>
      <c r="CG163">
        <v>8759</v>
      </c>
      <c r="CH163">
        <v>8760</v>
      </c>
      <c r="CI163">
        <v>8760</v>
      </c>
      <c r="CJ163">
        <v>8760</v>
      </c>
      <c r="CK163">
        <v>8760</v>
      </c>
      <c r="CL163">
        <v>8760</v>
      </c>
      <c r="CM163">
        <v>8760</v>
      </c>
      <c r="CN163">
        <v>8760</v>
      </c>
      <c r="CO163">
        <v>8760</v>
      </c>
      <c r="CP163">
        <v>8760</v>
      </c>
      <c r="CQ163">
        <v>8760</v>
      </c>
      <c r="CR163">
        <v>8760</v>
      </c>
      <c r="CS163">
        <v>8760</v>
      </c>
      <c r="CT163">
        <v>8760</v>
      </c>
      <c r="CU163">
        <v>8760</v>
      </c>
      <c r="CV163">
        <v>8760</v>
      </c>
      <c r="CW163">
        <v>8760</v>
      </c>
      <c r="CX163">
        <v>8760</v>
      </c>
      <c r="CY163">
        <v>8760</v>
      </c>
      <c r="CZ163">
        <v>8760</v>
      </c>
      <c r="DA163">
        <v>8760</v>
      </c>
      <c r="DB163">
        <v>8760</v>
      </c>
      <c r="DC163">
        <v>8760</v>
      </c>
    </row>
    <row r="164" spans="1:107">
      <c r="A164" t="s">
        <v>528</v>
      </c>
      <c r="B164" t="s">
        <v>528</v>
      </c>
      <c r="C164" t="s">
        <v>742</v>
      </c>
      <c r="D164" t="s">
        <v>1067</v>
      </c>
      <c r="E164" t="s">
        <v>1068</v>
      </c>
      <c r="F164">
        <v>102615</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7</v>
      </c>
      <c r="AP164">
        <v>23</v>
      </c>
      <c r="AQ164">
        <v>62</v>
      </c>
      <c r="AR164">
        <v>104</v>
      </c>
      <c r="AS164">
        <v>154</v>
      </c>
      <c r="AT164">
        <v>185</v>
      </c>
      <c r="AU164">
        <v>237</v>
      </c>
      <c r="AV164">
        <v>286</v>
      </c>
      <c r="AW164">
        <v>363</v>
      </c>
      <c r="AX164">
        <v>447</v>
      </c>
      <c r="AY164">
        <v>581</v>
      </c>
      <c r="AZ164">
        <v>701</v>
      </c>
      <c r="BA164">
        <v>886</v>
      </c>
      <c r="BB164">
        <v>1072</v>
      </c>
      <c r="BC164">
        <v>1470</v>
      </c>
      <c r="BD164">
        <v>1797</v>
      </c>
      <c r="BE164">
        <v>2248</v>
      </c>
      <c r="BF164">
        <v>2716</v>
      </c>
      <c r="BG164">
        <v>3213</v>
      </c>
      <c r="BH164">
        <v>3565</v>
      </c>
      <c r="BI164">
        <v>3996</v>
      </c>
      <c r="BJ164">
        <v>4286</v>
      </c>
      <c r="BK164">
        <v>4588</v>
      </c>
      <c r="BL164">
        <v>4836</v>
      </c>
      <c r="BM164">
        <v>5170</v>
      </c>
      <c r="BN164">
        <v>5416</v>
      </c>
      <c r="BO164">
        <v>5768</v>
      </c>
      <c r="BP164">
        <v>6022</v>
      </c>
      <c r="BQ164">
        <v>6359</v>
      </c>
      <c r="BR164">
        <v>6611</v>
      </c>
      <c r="BS164">
        <v>6909</v>
      </c>
      <c r="BT164">
        <v>7148</v>
      </c>
      <c r="BU164">
        <v>7446</v>
      </c>
      <c r="BV164">
        <v>7688</v>
      </c>
      <c r="BW164">
        <v>7952</v>
      </c>
      <c r="BX164">
        <v>8165</v>
      </c>
      <c r="BY164">
        <v>8356</v>
      </c>
      <c r="BZ164">
        <v>8463</v>
      </c>
      <c r="CA164">
        <v>8570</v>
      </c>
      <c r="CB164">
        <v>8636</v>
      </c>
      <c r="CC164">
        <v>8710</v>
      </c>
      <c r="CD164">
        <v>8737</v>
      </c>
      <c r="CE164">
        <v>8745</v>
      </c>
      <c r="CF164">
        <v>8752</v>
      </c>
      <c r="CG164">
        <v>8755</v>
      </c>
      <c r="CH164">
        <v>8758</v>
      </c>
      <c r="CI164">
        <v>8760</v>
      </c>
      <c r="CJ164">
        <v>8760</v>
      </c>
      <c r="CK164">
        <v>8760</v>
      </c>
      <c r="CL164">
        <v>8760</v>
      </c>
      <c r="CM164">
        <v>8760</v>
      </c>
      <c r="CN164">
        <v>8760</v>
      </c>
      <c r="CO164">
        <v>8760</v>
      </c>
      <c r="CP164">
        <v>8760</v>
      </c>
      <c r="CQ164">
        <v>8760</v>
      </c>
      <c r="CR164">
        <v>8760</v>
      </c>
      <c r="CS164">
        <v>8760</v>
      </c>
      <c r="CT164">
        <v>8760</v>
      </c>
      <c r="CU164">
        <v>8760</v>
      </c>
      <c r="CV164">
        <v>8760</v>
      </c>
      <c r="CW164">
        <v>8760</v>
      </c>
      <c r="CX164">
        <v>8760</v>
      </c>
      <c r="CY164">
        <v>8760</v>
      </c>
      <c r="CZ164">
        <v>8760</v>
      </c>
      <c r="DA164">
        <v>8760</v>
      </c>
      <c r="DB164">
        <v>8760</v>
      </c>
      <c r="DC164">
        <v>8760</v>
      </c>
    </row>
    <row r="165" spans="1:107">
      <c r="A165" t="s">
        <v>521</v>
      </c>
      <c r="B165" t="s">
        <v>521</v>
      </c>
      <c r="C165" t="s">
        <v>742</v>
      </c>
      <c r="D165" t="s">
        <v>1069</v>
      </c>
      <c r="E165" t="s">
        <v>1070</v>
      </c>
      <c r="F165">
        <v>102220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2</v>
      </c>
      <c r="AR165">
        <v>4</v>
      </c>
      <c r="AS165">
        <v>13</v>
      </c>
      <c r="AT165">
        <v>19</v>
      </c>
      <c r="AU165">
        <v>34</v>
      </c>
      <c r="AV165">
        <v>53</v>
      </c>
      <c r="AW165">
        <v>87</v>
      </c>
      <c r="AX165">
        <v>117</v>
      </c>
      <c r="AY165">
        <v>197</v>
      </c>
      <c r="AZ165">
        <v>301</v>
      </c>
      <c r="BA165">
        <v>440</v>
      </c>
      <c r="BB165">
        <v>623</v>
      </c>
      <c r="BC165">
        <v>922</v>
      </c>
      <c r="BD165">
        <v>1197</v>
      </c>
      <c r="BE165">
        <v>1638</v>
      </c>
      <c r="BF165">
        <v>2055</v>
      </c>
      <c r="BG165">
        <v>2524</v>
      </c>
      <c r="BH165">
        <v>2890</v>
      </c>
      <c r="BI165">
        <v>3339</v>
      </c>
      <c r="BJ165">
        <v>3732</v>
      </c>
      <c r="BK165">
        <v>4212</v>
      </c>
      <c r="BL165">
        <v>4587</v>
      </c>
      <c r="BM165">
        <v>5015</v>
      </c>
      <c r="BN165">
        <v>5348</v>
      </c>
      <c r="BO165">
        <v>5772</v>
      </c>
      <c r="BP165">
        <v>6150</v>
      </c>
      <c r="BQ165">
        <v>6562</v>
      </c>
      <c r="BR165">
        <v>6901</v>
      </c>
      <c r="BS165">
        <v>7269</v>
      </c>
      <c r="BT165">
        <v>7515</v>
      </c>
      <c r="BU165">
        <v>7795</v>
      </c>
      <c r="BV165">
        <v>8024</v>
      </c>
      <c r="BW165">
        <v>8268</v>
      </c>
      <c r="BX165">
        <v>8434</v>
      </c>
      <c r="BY165">
        <v>8563</v>
      </c>
      <c r="BZ165">
        <v>8641</v>
      </c>
      <c r="CA165">
        <v>8690</v>
      </c>
      <c r="CB165">
        <v>8730</v>
      </c>
      <c r="CC165">
        <v>8746</v>
      </c>
      <c r="CD165">
        <v>8756</v>
      </c>
      <c r="CE165">
        <v>8760</v>
      </c>
      <c r="CF165">
        <v>8760</v>
      </c>
      <c r="CG165">
        <v>8760</v>
      </c>
      <c r="CH165">
        <v>8760</v>
      </c>
      <c r="CI165">
        <v>8760</v>
      </c>
      <c r="CJ165">
        <v>8760</v>
      </c>
      <c r="CK165">
        <v>8760</v>
      </c>
      <c r="CL165">
        <v>8760</v>
      </c>
      <c r="CM165">
        <v>8760</v>
      </c>
      <c r="CN165">
        <v>8760</v>
      </c>
      <c r="CO165">
        <v>8760</v>
      </c>
      <c r="CP165">
        <v>8760</v>
      </c>
      <c r="CQ165">
        <v>8760</v>
      </c>
      <c r="CR165">
        <v>8760</v>
      </c>
      <c r="CS165">
        <v>8760</v>
      </c>
      <c r="CT165">
        <v>8760</v>
      </c>
      <c r="CU165">
        <v>8760</v>
      </c>
      <c r="CV165">
        <v>8760</v>
      </c>
      <c r="CW165">
        <v>8760</v>
      </c>
      <c r="CX165">
        <v>8760</v>
      </c>
      <c r="CY165">
        <v>8760</v>
      </c>
      <c r="CZ165">
        <v>8760</v>
      </c>
      <c r="DA165">
        <v>8760</v>
      </c>
      <c r="DB165">
        <v>8760</v>
      </c>
      <c r="DC165">
        <v>8760</v>
      </c>
    </row>
    <row r="166" spans="1:107">
      <c r="A166" t="s">
        <v>522</v>
      </c>
      <c r="B166" t="s">
        <v>522</v>
      </c>
      <c r="C166" t="s">
        <v>742</v>
      </c>
      <c r="D166" t="s">
        <v>1071</v>
      </c>
      <c r="E166" t="s">
        <v>1072</v>
      </c>
      <c r="F166">
        <v>102402</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c r="AI166">
        <v>0</v>
      </c>
      <c r="AJ166">
        <v>0</v>
      </c>
      <c r="AK166">
        <v>0</v>
      </c>
      <c r="AL166">
        <v>0</v>
      </c>
      <c r="AM166">
        <v>1</v>
      </c>
      <c r="AN166">
        <v>8</v>
      </c>
      <c r="AO166">
        <v>15</v>
      </c>
      <c r="AP166">
        <v>20</v>
      </c>
      <c r="AQ166">
        <v>23</v>
      </c>
      <c r="AR166">
        <v>28</v>
      </c>
      <c r="AS166">
        <v>37</v>
      </c>
      <c r="AT166">
        <v>51</v>
      </c>
      <c r="AU166">
        <v>61</v>
      </c>
      <c r="AV166">
        <v>81</v>
      </c>
      <c r="AW166">
        <v>130</v>
      </c>
      <c r="AX166">
        <v>183</v>
      </c>
      <c r="AY166">
        <v>277</v>
      </c>
      <c r="AZ166">
        <v>405</v>
      </c>
      <c r="BA166">
        <v>582</v>
      </c>
      <c r="BB166">
        <v>803</v>
      </c>
      <c r="BC166">
        <v>1114</v>
      </c>
      <c r="BD166">
        <v>1499</v>
      </c>
      <c r="BE166">
        <v>1985</v>
      </c>
      <c r="BF166">
        <v>2364</v>
      </c>
      <c r="BG166">
        <v>2787</v>
      </c>
      <c r="BH166">
        <v>3160</v>
      </c>
      <c r="BI166">
        <v>3567</v>
      </c>
      <c r="BJ166">
        <v>3880</v>
      </c>
      <c r="BK166">
        <v>4317</v>
      </c>
      <c r="BL166">
        <v>4683</v>
      </c>
      <c r="BM166">
        <v>5114</v>
      </c>
      <c r="BN166">
        <v>5423</v>
      </c>
      <c r="BO166">
        <v>5791</v>
      </c>
      <c r="BP166">
        <v>6098</v>
      </c>
      <c r="BQ166">
        <v>6508</v>
      </c>
      <c r="BR166">
        <v>6824</v>
      </c>
      <c r="BS166">
        <v>7171</v>
      </c>
      <c r="BT166">
        <v>7437</v>
      </c>
      <c r="BU166">
        <v>7723</v>
      </c>
      <c r="BV166">
        <v>7935</v>
      </c>
      <c r="BW166">
        <v>8149</v>
      </c>
      <c r="BX166">
        <v>8276</v>
      </c>
      <c r="BY166">
        <v>8411</v>
      </c>
      <c r="BZ166">
        <v>8501</v>
      </c>
      <c r="CA166">
        <v>8574</v>
      </c>
      <c r="CB166">
        <v>8628</v>
      </c>
      <c r="CC166">
        <v>8667</v>
      </c>
      <c r="CD166">
        <v>8692</v>
      </c>
      <c r="CE166">
        <v>8714</v>
      </c>
      <c r="CF166">
        <v>8725</v>
      </c>
      <c r="CG166">
        <v>8747</v>
      </c>
      <c r="CH166">
        <v>8759</v>
      </c>
      <c r="CI166">
        <v>8760</v>
      </c>
      <c r="CJ166">
        <v>8760</v>
      </c>
      <c r="CK166">
        <v>8760</v>
      </c>
      <c r="CL166">
        <v>8760</v>
      </c>
      <c r="CM166">
        <v>8760</v>
      </c>
      <c r="CN166">
        <v>8760</v>
      </c>
      <c r="CO166">
        <v>8760</v>
      </c>
      <c r="CP166">
        <v>8760</v>
      </c>
      <c r="CQ166">
        <v>8760</v>
      </c>
      <c r="CR166">
        <v>8760</v>
      </c>
      <c r="CS166">
        <v>8760</v>
      </c>
      <c r="CT166">
        <v>8760</v>
      </c>
      <c r="CU166">
        <v>8760</v>
      </c>
      <c r="CV166">
        <v>8760</v>
      </c>
      <c r="CW166">
        <v>8760</v>
      </c>
      <c r="CX166">
        <v>8760</v>
      </c>
      <c r="CY166">
        <v>8760</v>
      </c>
      <c r="CZ166">
        <v>8760</v>
      </c>
      <c r="DA166">
        <v>8760</v>
      </c>
      <c r="DB166">
        <v>8760</v>
      </c>
      <c r="DC166">
        <v>8760</v>
      </c>
    </row>
    <row r="167" spans="1:107">
      <c r="A167" t="s">
        <v>529</v>
      </c>
      <c r="B167" t="s">
        <v>529</v>
      </c>
      <c r="C167" t="s">
        <v>742</v>
      </c>
      <c r="D167" t="s">
        <v>1073</v>
      </c>
      <c r="E167" t="s">
        <v>1074</v>
      </c>
      <c r="F167">
        <v>102242</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7</v>
      </c>
      <c r="AQ167">
        <v>9</v>
      </c>
      <c r="AR167">
        <v>10</v>
      </c>
      <c r="AS167">
        <v>12</v>
      </c>
      <c r="AT167">
        <v>14</v>
      </c>
      <c r="AU167">
        <v>27</v>
      </c>
      <c r="AV167">
        <v>41</v>
      </c>
      <c r="AW167">
        <v>76</v>
      </c>
      <c r="AX167">
        <v>119</v>
      </c>
      <c r="AY167">
        <v>193</v>
      </c>
      <c r="AZ167">
        <v>264</v>
      </c>
      <c r="BA167">
        <v>397</v>
      </c>
      <c r="BB167">
        <v>547</v>
      </c>
      <c r="BC167">
        <v>782</v>
      </c>
      <c r="BD167">
        <v>1000</v>
      </c>
      <c r="BE167">
        <v>1330</v>
      </c>
      <c r="BF167">
        <v>1689</v>
      </c>
      <c r="BG167">
        <v>2065</v>
      </c>
      <c r="BH167">
        <v>2394</v>
      </c>
      <c r="BI167">
        <v>2868</v>
      </c>
      <c r="BJ167">
        <v>3225</v>
      </c>
      <c r="BK167">
        <v>3676</v>
      </c>
      <c r="BL167">
        <v>4056</v>
      </c>
      <c r="BM167">
        <v>4464</v>
      </c>
      <c r="BN167">
        <v>4768</v>
      </c>
      <c r="BO167">
        <v>5213</v>
      </c>
      <c r="BP167">
        <v>5541</v>
      </c>
      <c r="BQ167">
        <v>6021</v>
      </c>
      <c r="BR167">
        <v>6398</v>
      </c>
      <c r="BS167">
        <v>6888</v>
      </c>
      <c r="BT167">
        <v>7228</v>
      </c>
      <c r="BU167">
        <v>7622</v>
      </c>
      <c r="BV167">
        <v>7904</v>
      </c>
      <c r="BW167">
        <v>8191</v>
      </c>
      <c r="BX167">
        <v>8386</v>
      </c>
      <c r="BY167">
        <v>8556</v>
      </c>
      <c r="BZ167">
        <v>8616</v>
      </c>
      <c r="CA167">
        <v>8672</v>
      </c>
      <c r="CB167">
        <v>8703</v>
      </c>
      <c r="CC167">
        <v>8733</v>
      </c>
      <c r="CD167">
        <v>8745</v>
      </c>
      <c r="CE167">
        <v>8753</v>
      </c>
      <c r="CF167">
        <v>8753</v>
      </c>
      <c r="CG167">
        <v>8755</v>
      </c>
      <c r="CH167">
        <v>8759</v>
      </c>
      <c r="CI167">
        <v>8760</v>
      </c>
      <c r="CJ167">
        <v>8760</v>
      </c>
      <c r="CK167">
        <v>8760</v>
      </c>
      <c r="CL167">
        <v>8760</v>
      </c>
      <c r="CM167">
        <v>8760</v>
      </c>
      <c r="CN167">
        <v>8760</v>
      </c>
      <c r="CO167">
        <v>8760</v>
      </c>
      <c r="CP167">
        <v>8760</v>
      </c>
      <c r="CQ167">
        <v>8760</v>
      </c>
      <c r="CR167">
        <v>8760</v>
      </c>
      <c r="CS167">
        <v>8760</v>
      </c>
      <c r="CT167">
        <v>8760</v>
      </c>
      <c r="CU167">
        <v>8760</v>
      </c>
      <c r="CV167">
        <v>8760</v>
      </c>
      <c r="CW167">
        <v>8760</v>
      </c>
      <c r="CX167">
        <v>8760</v>
      </c>
      <c r="CY167">
        <v>8760</v>
      </c>
      <c r="CZ167">
        <v>8760</v>
      </c>
      <c r="DA167">
        <v>8760</v>
      </c>
      <c r="DB167">
        <v>8760</v>
      </c>
      <c r="DC167">
        <v>8760</v>
      </c>
    </row>
    <row r="168" spans="1:107">
      <c r="A168" s="219" t="s">
        <v>530</v>
      </c>
      <c r="B168" s="219" t="s">
        <v>530</v>
      </c>
      <c r="C168" s="10" t="s">
        <v>742</v>
      </c>
      <c r="D168" s="10" t="s">
        <v>806</v>
      </c>
      <c r="E168" s="10" t="s">
        <v>1075</v>
      </c>
      <c r="F168" s="10">
        <v>102254</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2</v>
      </c>
      <c r="AS168">
        <v>11</v>
      </c>
      <c r="AT168">
        <v>18</v>
      </c>
      <c r="AU168">
        <v>29</v>
      </c>
      <c r="AV168">
        <v>46</v>
      </c>
      <c r="AW168">
        <v>75</v>
      </c>
      <c r="AX168">
        <v>124</v>
      </c>
      <c r="AY168">
        <v>212</v>
      </c>
      <c r="AZ168">
        <v>297</v>
      </c>
      <c r="BA168">
        <v>453</v>
      </c>
      <c r="BB168">
        <v>613</v>
      </c>
      <c r="BC168">
        <v>881</v>
      </c>
      <c r="BD168">
        <v>1163</v>
      </c>
      <c r="BE168">
        <v>1545</v>
      </c>
      <c r="BF168">
        <v>1853</v>
      </c>
      <c r="BG168">
        <v>2191</v>
      </c>
      <c r="BH168">
        <v>2515</v>
      </c>
      <c r="BI168">
        <v>3022</v>
      </c>
      <c r="BJ168">
        <v>3440</v>
      </c>
      <c r="BK168">
        <v>3930</v>
      </c>
      <c r="BL168">
        <v>4268</v>
      </c>
      <c r="BM168">
        <v>4683</v>
      </c>
      <c r="BN168">
        <v>5002</v>
      </c>
      <c r="BO168">
        <v>5423</v>
      </c>
      <c r="BP168">
        <v>5749</v>
      </c>
      <c r="BQ168">
        <v>6205</v>
      </c>
      <c r="BR168">
        <v>6551</v>
      </c>
      <c r="BS168">
        <v>6936</v>
      </c>
      <c r="BT168">
        <v>7329</v>
      </c>
      <c r="BU168">
        <v>7679</v>
      </c>
      <c r="BV168">
        <v>7913</v>
      </c>
      <c r="BW168">
        <v>8145</v>
      </c>
      <c r="BX168">
        <v>8315</v>
      </c>
      <c r="BY168">
        <v>8485</v>
      </c>
      <c r="BZ168">
        <v>8593</v>
      </c>
      <c r="CA168">
        <v>8679</v>
      </c>
      <c r="CB168">
        <v>8725</v>
      </c>
      <c r="CC168">
        <v>8751</v>
      </c>
      <c r="CD168">
        <v>8760</v>
      </c>
      <c r="CE168">
        <v>8760</v>
      </c>
      <c r="CF168">
        <v>8760</v>
      </c>
      <c r="CG168">
        <v>8760</v>
      </c>
      <c r="CH168">
        <v>8760</v>
      </c>
      <c r="CI168">
        <v>8760</v>
      </c>
      <c r="CJ168">
        <v>8760</v>
      </c>
      <c r="CK168">
        <v>8760</v>
      </c>
      <c r="CL168">
        <v>8760</v>
      </c>
      <c r="CM168">
        <v>8760</v>
      </c>
      <c r="CN168">
        <v>8760</v>
      </c>
      <c r="CO168">
        <v>8760</v>
      </c>
      <c r="CP168">
        <v>8760</v>
      </c>
      <c r="CQ168">
        <v>8760</v>
      </c>
      <c r="CR168">
        <v>8760</v>
      </c>
      <c r="CS168">
        <v>8760</v>
      </c>
      <c r="CT168">
        <v>8760</v>
      </c>
      <c r="CU168">
        <v>8760</v>
      </c>
      <c r="CV168">
        <v>8760</v>
      </c>
      <c r="CW168">
        <v>8760</v>
      </c>
      <c r="CX168">
        <v>8760</v>
      </c>
      <c r="CY168">
        <v>8760</v>
      </c>
      <c r="CZ168">
        <v>8760</v>
      </c>
      <c r="DA168">
        <v>8760</v>
      </c>
      <c r="DB168">
        <v>8760</v>
      </c>
      <c r="DC168">
        <v>8760</v>
      </c>
    </row>
    <row r="169" spans="1:107">
      <c r="A169" t="s">
        <v>531</v>
      </c>
      <c r="B169" t="s">
        <v>531</v>
      </c>
      <c r="C169" t="s">
        <v>742</v>
      </c>
      <c r="D169" t="s">
        <v>1076</v>
      </c>
      <c r="E169" t="s">
        <v>1077</v>
      </c>
      <c r="F169">
        <v>102333</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5</v>
      </c>
      <c r="AU169">
        <v>42</v>
      </c>
      <c r="AV169">
        <v>64</v>
      </c>
      <c r="AW169">
        <v>91</v>
      </c>
      <c r="AX169">
        <v>111</v>
      </c>
      <c r="AY169">
        <v>149</v>
      </c>
      <c r="AZ169">
        <v>193</v>
      </c>
      <c r="BA169">
        <v>300</v>
      </c>
      <c r="BB169">
        <v>448</v>
      </c>
      <c r="BC169">
        <v>727</v>
      </c>
      <c r="BD169">
        <v>1015</v>
      </c>
      <c r="BE169">
        <v>1511</v>
      </c>
      <c r="BF169">
        <v>1978</v>
      </c>
      <c r="BG169">
        <v>2505</v>
      </c>
      <c r="BH169">
        <v>2891</v>
      </c>
      <c r="BI169">
        <v>3354</v>
      </c>
      <c r="BJ169">
        <v>3670</v>
      </c>
      <c r="BK169">
        <v>4023</v>
      </c>
      <c r="BL169">
        <v>4287</v>
      </c>
      <c r="BM169">
        <v>4703</v>
      </c>
      <c r="BN169">
        <v>4971</v>
      </c>
      <c r="BO169">
        <v>5293</v>
      </c>
      <c r="BP169">
        <v>5561</v>
      </c>
      <c r="BQ169">
        <v>5904</v>
      </c>
      <c r="BR169">
        <v>6251</v>
      </c>
      <c r="BS169">
        <v>6709</v>
      </c>
      <c r="BT169">
        <v>7030</v>
      </c>
      <c r="BU169">
        <v>7397</v>
      </c>
      <c r="BV169">
        <v>7634</v>
      </c>
      <c r="BW169">
        <v>7889</v>
      </c>
      <c r="BX169">
        <v>8106</v>
      </c>
      <c r="BY169">
        <v>8293</v>
      </c>
      <c r="BZ169">
        <v>8413</v>
      </c>
      <c r="CA169">
        <v>8535</v>
      </c>
      <c r="CB169">
        <v>8615</v>
      </c>
      <c r="CC169">
        <v>8683</v>
      </c>
      <c r="CD169">
        <v>8713</v>
      </c>
      <c r="CE169">
        <v>8736</v>
      </c>
      <c r="CF169">
        <v>8750</v>
      </c>
      <c r="CG169">
        <v>8758</v>
      </c>
      <c r="CH169">
        <v>8759</v>
      </c>
      <c r="CI169">
        <v>8760</v>
      </c>
      <c r="CJ169">
        <v>8760</v>
      </c>
      <c r="CK169">
        <v>8760</v>
      </c>
      <c r="CL169">
        <v>8760</v>
      </c>
      <c r="CM169">
        <v>8760</v>
      </c>
      <c r="CN169">
        <v>8760</v>
      </c>
      <c r="CO169">
        <v>8760</v>
      </c>
      <c r="CP169">
        <v>8760</v>
      </c>
      <c r="CQ169">
        <v>8760</v>
      </c>
      <c r="CR169">
        <v>8760</v>
      </c>
      <c r="CS169">
        <v>8760</v>
      </c>
      <c r="CT169">
        <v>8760</v>
      </c>
      <c r="CU169">
        <v>8760</v>
      </c>
      <c r="CV169">
        <v>8760</v>
      </c>
      <c r="CW169">
        <v>8760</v>
      </c>
      <c r="CX169">
        <v>8760</v>
      </c>
      <c r="CY169">
        <v>8760</v>
      </c>
      <c r="CZ169">
        <v>8760</v>
      </c>
      <c r="DA169">
        <v>8760</v>
      </c>
      <c r="DB169">
        <v>8760</v>
      </c>
      <c r="DC169">
        <v>8760</v>
      </c>
    </row>
    <row r="170" spans="1:107">
      <c r="A170" t="s">
        <v>523</v>
      </c>
      <c r="B170" t="s">
        <v>523</v>
      </c>
      <c r="C170" t="s">
        <v>742</v>
      </c>
      <c r="D170" t="s">
        <v>1078</v>
      </c>
      <c r="E170" t="s">
        <v>1079</v>
      </c>
      <c r="F170">
        <v>102716</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1</v>
      </c>
      <c r="AG170">
        <v>11</v>
      </c>
      <c r="AH170">
        <v>22</v>
      </c>
      <c r="AI170">
        <v>28</v>
      </c>
      <c r="AJ170">
        <v>32</v>
      </c>
      <c r="AK170">
        <v>35</v>
      </c>
      <c r="AL170">
        <v>43</v>
      </c>
      <c r="AM170">
        <v>57</v>
      </c>
      <c r="AN170">
        <v>71</v>
      </c>
      <c r="AO170">
        <v>113</v>
      </c>
      <c r="AP170">
        <v>164</v>
      </c>
      <c r="AQ170">
        <v>216</v>
      </c>
      <c r="AR170">
        <v>259</v>
      </c>
      <c r="AS170">
        <v>340</v>
      </c>
      <c r="AT170">
        <v>417</v>
      </c>
      <c r="AU170">
        <v>501</v>
      </c>
      <c r="AV170">
        <v>600</v>
      </c>
      <c r="AW170">
        <v>683</v>
      </c>
      <c r="AX170">
        <v>774</v>
      </c>
      <c r="AY170">
        <v>922</v>
      </c>
      <c r="AZ170">
        <v>1105</v>
      </c>
      <c r="BA170">
        <v>1410</v>
      </c>
      <c r="BB170">
        <v>1656</v>
      </c>
      <c r="BC170">
        <v>1993</v>
      </c>
      <c r="BD170">
        <v>2342</v>
      </c>
      <c r="BE170">
        <v>2836</v>
      </c>
      <c r="BF170">
        <v>3258</v>
      </c>
      <c r="BG170">
        <v>3787</v>
      </c>
      <c r="BH170">
        <v>4120</v>
      </c>
      <c r="BI170">
        <v>4430</v>
      </c>
      <c r="BJ170">
        <v>4638</v>
      </c>
      <c r="BK170">
        <v>4935</v>
      </c>
      <c r="BL170">
        <v>5191</v>
      </c>
      <c r="BM170">
        <v>5543</v>
      </c>
      <c r="BN170">
        <v>5839</v>
      </c>
      <c r="BO170">
        <v>6189</v>
      </c>
      <c r="BP170">
        <v>6472</v>
      </c>
      <c r="BQ170">
        <v>6795</v>
      </c>
      <c r="BR170">
        <v>7040</v>
      </c>
      <c r="BS170">
        <v>7324</v>
      </c>
      <c r="BT170">
        <v>7529</v>
      </c>
      <c r="BU170">
        <v>7773</v>
      </c>
      <c r="BV170">
        <v>7963</v>
      </c>
      <c r="BW170">
        <v>8158</v>
      </c>
      <c r="BX170">
        <v>8293</v>
      </c>
      <c r="BY170">
        <v>8401</v>
      </c>
      <c r="BZ170">
        <v>8471</v>
      </c>
      <c r="CA170">
        <v>8546</v>
      </c>
      <c r="CB170">
        <v>8608</v>
      </c>
      <c r="CC170">
        <v>8664</v>
      </c>
      <c r="CD170">
        <v>8697</v>
      </c>
      <c r="CE170">
        <v>8721</v>
      </c>
      <c r="CF170">
        <v>8741</v>
      </c>
      <c r="CG170">
        <v>8756</v>
      </c>
      <c r="CH170">
        <v>8759</v>
      </c>
      <c r="CI170">
        <v>8759</v>
      </c>
      <c r="CJ170">
        <v>8760</v>
      </c>
      <c r="CK170">
        <v>8760</v>
      </c>
      <c r="CL170">
        <v>8760</v>
      </c>
      <c r="CM170">
        <v>8760</v>
      </c>
      <c r="CN170">
        <v>8760</v>
      </c>
      <c r="CO170">
        <v>8760</v>
      </c>
      <c r="CP170">
        <v>8760</v>
      </c>
      <c r="CQ170">
        <v>8760</v>
      </c>
      <c r="CR170">
        <v>8760</v>
      </c>
      <c r="CS170">
        <v>8760</v>
      </c>
      <c r="CT170">
        <v>8760</v>
      </c>
      <c r="CU170">
        <v>8760</v>
      </c>
      <c r="CV170">
        <v>8760</v>
      </c>
      <c r="CW170">
        <v>8760</v>
      </c>
      <c r="CX170">
        <v>8760</v>
      </c>
      <c r="CY170">
        <v>8760</v>
      </c>
      <c r="CZ170">
        <v>8760</v>
      </c>
      <c r="DA170">
        <v>8760</v>
      </c>
      <c r="DB170">
        <v>8760</v>
      </c>
      <c r="DC170">
        <v>8760</v>
      </c>
    </row>
    <row r="171" spans="1:107">
      <c r="A171" t="s">
        <v>532</v>
      </c>
      <c r="B171" t="s">
        <v>532</v>
      </c>
      <c r="C171" t="s">
        <v>742</v>
      </c>
      <c r="D171" t="s">
        <v>1080</v>
      </c>
      <c r="E171" t="s">
        <v>1081</v>
      </c>
      <c r="F171">
        <v>102339</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6</v>
      </c>
      <c r="AV171">
        <v>9</v>
      </c>
      <c r="AW171">
        <v>18</v>
      </c>
      <c r="AX171">
        <v>22</v>
      </c>
      <c r="AY171">
        <v>34</v>
      </c>
      <c r="AZ171">
        <v>59</v>
      </c>
      <c r="BA171">
        <v>114</v>
      </c>
      <c r="BB171">
        <v>222</v>
      </c>
      <c r="BC171">
        <v>536</v>
      </c>
      <c r="BD171">
        <v>858</v>
      </c>
      <c r="BE171">
        <v>1296</v>
      </c>
      <c r="BF171">
        <v>1736</v>
      </c>
      <c r="BG171">
        <v>2185</v>
      </c>
      <c r="BH171">
        <v>2607</v>
      </c>
      <c r="BI171">
        <v>3164</v>
      </c>
      <c r="BJ171">
        <v>3527</v>
      </c>
      <c r="BK171">
        <v>3923</v>
      </c>
      <c r="BL171">
        <v>4292</v>
      </c>
      <c r="BM171">
        <v>4696</v>
      </c>
      <c r="BN171">
        <v>4955</v>
      </c>
      <c r="BO171">
        <v>5342</v>
      </c>
      <c r="BP171">
        <v>5639</v>
      </c>
      <c r="BQ171">
        <v>6030</v>
      </c>
      <c r="BR171">
        <v>6350</v>
      </c>
      <c r="BS171">
        <v>6792</v>
      </c>
      <c r="BT171">
        <v>7182</v>
      </c>
      <c r="BU171">
        <v>7594</v>
      </c>
      <c r="BV171">
        <v>7844</v>
      </c>
      <c r="BW171">
        <v>8083</v>
      </c>
      <c r="BX171">
        <v>8271</v>
      </c>
      <c r="BY171">
        <v>8465</v>
      </c>
      <c r="BZ171">
        <v>8574</v>
      </c>
      <c r="CA171">
        <v>8672</v>
      </c>
      <c r="CB171">
        <v>8710</v>
      </c>
      <c r="CC171">
        <v>8734</v>
      </c>
      <c r="CD171">
        <v>8751</v>
      </c>
      <c r="CE171">
        <v>8756</v>
      </c>
      <c r="CF171">
        <v>8760</v>
      </c>
      <c r="CG171">
        <v>8760</v>
      </c>
      <c r="CH171">
        <v>8760</v>
      </c>
      <c r="CI171">
        <v>8760</v>
      </c>
      <c r="CJ171">
        <v>8760</v>
      </c>
      <c r="CK171">
        <v>8760</v>
      </c>
      <c r="CL171">
        <v>8760</v>
      </c>
      <c r="CM171">
        <v>8760</v>
      </c>
      <c r="CN171">
        <v>8760</v>
      </c>
      <c r="CO171">
        <v>8760</v>
      </c>
      <c r="CP171">
        <v>8760</v>
      </c>
      <c r="CQ171">
        <v>8760</v>
      </c>
      <c r="CR171">
        <v>8760</v>
      </c>
      <c r="CS171">
        <v>8760</v>
      </c>
      <c r="CT171">
        <v>8760</v>
      </c>
      <c r="CU171">
        <v>8760</v>
      </c>
      <c r="CV171">
        <v>8760</v>
      </c>
      <c r="CW171">
        <v>8760</v>
      </c>
      <c r="CX171">
        <v>8760</v>
      </c>
      <c r="CY171">
        <v>8760</v>
      </c>
      <c r="CZ171">
        <v>8760</v>
      </c>
      <c r="DA171">
        <v>8760</v>
      </c>
      <c r="DB171">
        <v>8760</v>
      </c>
      <c r="DC171">
        <v>8760</v>
      </c>
    </row>
    <row r="172" spans="1:107">
      <c r="A172" t="s">
        <v>524</v>
      </c>
      <c r="B172" t="s">
        <v>524</v>
      </c>
      <c r="C172" t="s">
        <v>742</v>
      </c>
      <c r="D172" t="s">
        <v>1082</v>
      </c>
      <c r="E172" t="s">
        <v>1083</v>
      </c>
      <c r="F172">
        <v>102407</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2</v>
      </c>
      <c r="AN172">
        <v>12</v>
      </c>
      <c r="AO172">
        <v>30</v>
      </c>
      <c r="AP172">
        <v>35</v>
      </c>
      <c r="AQ172">
        <v>39</v>
      </c>
      <c r="AR172">
        <v>42</v>
      </c>
      <c r="AS172">
        <v>50</v>
      </c>
      <c r="AT172">
        <v>71</v>
      </c>
      <c r="AU172">
        <v>100</v>
      </c>
      <c r="AV172">
        <v>130</v>
      </c>
      <c r="AW172">
        <v>227</v>
      </c>
      <c r="AX172">
        <v>331</v>
      </c>
      <c r="AY172">
        <v>437</v>
      </c>
      <c r="AZ172">
        <v>532</v>
      </c>
      <c r="BA172">
        <v>704</v>
      </c>
      <c r="BB172">
        <v>881</v>
      </c>
      <c r="BC172">
        <v>1119</v>
      </c>
      <c r="BD172">
        <v>1384</v>
      </c>
      <c r="BE172">
        <v>1874</v>
      </c>
      <c r="BF172">
        <v>2299</v>
      </c>
      <c r="BG172">
        <v>2824</v>
      </c>
      <c r="BH172">
        <v>3228</v>
      </c>
      <c r="BI172">
        <v>3610</v>
      </c>
      <c r="BJ172">
        <v>3887</v>
      </c>
      <c r="BK172">
        <v>4328</v>
      </c>
      <c r="BL172">
        <v>4677</v>
      </c>
      <c r="BM172">
        <v>5063</v>
      </c>
      <c r="BN172">
        <v>5355</v>
      </c>
      <c r="BO172">
        <v>5729</v>
      </c>
      <c r="BP172">
        <v>6033</v>
      </c>
      <c r="BQ172">
        <v>6463</v>
      </c>
      <c r="BR172">
        <v>6828</v>
      </c>
      <c r="BS172">
        <v>7232</v>
      </c>
      <c r="BT172">
        <v>7505</v>
      </c>
      <c r="BU172">
        <v>7809</v>
      </c>
      <c r="BV172">
        <v>8051</v>
      </c>
      <c r="BW172">
        <v>8242</v>
      </c>
      <c r="BX172">
        <v>8360</v>
      </c>
      <c r="BY172">
        <v>8476</v>
      </c>
      <c r="BZ172">
        <v>8554</v>
      </c>
      <c r="CA172">
        <v>8620</v>
      </c>
      <c r="CB172">
        <v>8656</v>
      </c>
      <c r="CC172">
        <v>8697</v>
      </c>
      <c r="CD172">
        <v>8711</v>
      </c>
      <c r="CE172">
        <v>8724</v>
      </c>
      <c r="CF172">
        <v>8732</v>
      </c>
      <c r="CG172">
        <v>8749</v>
      </c>
      <c r="CH172">
        <v>8760</v>
      </c>
      <c r="CI172">
        <v>8760</v>
      </c>
      <c r="CJ172">
        <v>8760</v>
      </c>
      <c r="CK172">
        <v>8760</v>
      </c>
      <c r="CL172">
        <v>8760</v>
      </c>
      <c r="CM172">
        <v>8760</v>
      </c>
      <c r="CN172">
        <v>8760</v>
      </c>
      <c r="CO172">
        <v>8760</v>
      </c>
      <c r="CP172">
        <v>8760</v>
      </c>
      <c r="CQ172">
        <v>8760</v>
      </c>
      <c r="CR172">
        <v>8760</v>
      </c>
      <c r="CS172">
        <v>8760</v>
      </c>
      <c r="CT172">
        <v>8760</v>
      </c>
      <c r="CU172">
        <v>8760</v>
      </c>
      <c r="CV172">
        <v>8760</v>
      </c>
      <c r="CW172">
        <v>8760</v>
      </c>
      <c r="CX172">
        <v>8760</v>
      </c>
      <c r="CY172">
        <v>8760</v>
      </c>
      <c r="CZ172">
        <v>8760</v>
      </c>
      <c r="DA172">
        <v>8760</v>
      </c>
      <c r="DB172">
        <v>8760</v>
      </c>
      <c r="DC172">
        <v>8760</v>
      </c>
    </row>
    <row r="173" spans="1:107">
      <c r="A173" s="10" t="s">
        <v>714</v>
      </c>
      <c r="B173" s="10" t="s">
        <v>714</v>
      </c>
      <c r="C173" s="10" t="s">
        <v>742</v>
      </c>
      <c r="D173" s="10" t="s">
        <v>1084</v>
      </c>
      <c r="E173" s="10" t="s">
        <v>1085</v>
      </c>
      <c r="F173" s="10">
        <v>102342</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4</v>
      </c>
      <c r="AO173">
        <v>10</v>
      </c>
      <c r="AP173">
        <v>14</v>
      </c>
      <c r="AQ173">
        <v>16</v>
      </c>
      <c r="AR173">
        <v>23</v>
      </c>
      <c r="AS173">
        <v>34</v>
      </c>
      <c r="AT173">
        <v>48</v>
      </c>
      <c r="AU173">
        <v>82</v>
      </c>
      <c r="AV173">
        <v>125</v>
      </c>
      <c r="AW173">
        <v>210</v>
      </c>
      <c r="AX173">
        <v>298</v>
      </c>
      <c r="AY173">
        <v>437</v>
      </c>
      <c r="AZ173">
        <v>592</v>
      </c>
      <c r="BA173">
        <v>791</v>
      </c>
      <c r="BB173">
        <v>1029</v>
      </c>
      <c r="BC173">
        <v>1315</v>
      </c>
      <c r="BD173">
        <v>1598</v>
      </c>
      <c r="BE173">
        <v>2162</v>
      </c>
      <c r="BF173">
        <v>2542</v>
      </c>
      <c r="BG173">
        <v>3034</v>
      </c>
      <c r="BH173">
        <v>3436</v>
      </c>
      <c r="BI173">
        <v>3862</v>
      </c>
      <c r="BJ173">
        <v>4204</v>
      </c>
      <c r="BK173">
        <v>4629</v>
      </c>
      <c r="BL173">
        <v>4982</v>
      </c>
      <c r="BM173">
        <v>5383</v>
      </c>
      <c r="BN173">
        <v>5681</v>
      </c>
      <c r="BO173">
        <v>6092</v>
      </c>
      <c r="BP173">
        <v>6422</v>
      </c>
      <c r="BQ173">
        <v>6783</v>
      </c>
      <c r="BR173">
        <v>7083</v>
      </c>
      <c r="BS173">
        <v>7431</v>
      </c>
      <c r="BT173">
        <v>7684</v>
      </c>
      <c r="BU173">
        <v>7943</v>
      </c>
      <c r="BV173">
        <v>8106</v>
      </c>
      <c r="BW173">
        <v>8270</v>
      </c>
      <c r="BX173">
        <v>8398</v>
      </c>
      <c r="BY173">
        <v>8507</v>
      </c>
      <c r="BZ173">
        <v>8583</v>
      </c>
      <c r="CA173">
        <v>8643</v>
      </c>
      <c r="CB173">
        <v>8673</v>
      </c>
      <c r="CC173">
        <v>8704</v>
      </c>
      <c r="CD173">
        <v>8723</v>
      </c>
      <c r="CE173">
        <v>8739</v>
      </c>
      <c r="CF173">
        <v>8744</v>
      </c>
      <c r="CG173">
        <v>8757</v>
      </c>
      <c r="CH173">
        <v>8760</v>
      </c>
      <c r="CI173">
        <v>8760</v>
      </c>
      <c r="CJ173">
        <v>8760</v>
      </c>
      <c r="CK173">
        <v>8760</v>
      </c>
      <c r="CL173">
        <v>8760</v>
      </c>
      <c r="CM173">
        <v>8760</v>
      </c>
      <c r="CN173">
        <v>8760</v>
      </c>
      <c r="CO173">
        <v>8760</v>
      </c>
      <c r="CP173">
        <v>8760</v>
      </c>
      <c r="CQ173">
        <v>8760</v>
      </c>
      <c r="CR173">
        <v>8760</v>
      </c>
      <c r="CS173">
        <v>8760</v>
      </c>
      <c r="CT173">
        <v>8760</v>
      </c>
      <c r="CU173">
        <v>8760</v>
      </c>
      <c r="CV173">
        <v>8760</v>
      </c>
      <c r="CW173">
        <v>8760</v>
      </c>
      <c r="CX173">
        <v>8760</v>
      </c>
      <c r="CY173">
        <v>8760</v>
      </c>
      <c r="CZ173">
        <v>8760</v>
      </c>
      <c r="DA173">
        <v>8760</v>
      </c>
      <c r="DB173">
        <v>8760</v>
      </c>
      <c r="DC173">
        <v>8760</v>
      </c>
    </row>
    <row r="174" spans="1:107">
      <c r="A174" t="s">
        <v>526</v>
      </c>
      <c r="B174" t="s">
        <v>526</v>
      </c>
      <c r="C174" t="s">
        <v>742</v>
      </c>
      <c r="D174" t="s">
        <v>1086</v>
      </c>
      <c r="E174" t="s">
        <v>1087</v>
      </c>
      <c r="F174">
        <v>102234</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1</v>
      </c>
      <c r="AQ174">
        <v>3</v>
      </c>
      <c r="AR174">
        <v>9</v>
      </c>
      <c r="AS174">
        <v>30</v>
      </c>
      <c r="AT174">
        <v>58</v>
      </c>
      <c r="AU174">
        <v>98</v>
      </c>
      <c r="AV174">
        <v>131</v>
      </c>
      <c r="AW174">
        <v>190</v>
      </c>
      <c r="AX174">
        <v>242</v>
      </c>
      <c r="AY174">
        <v>335</v>
      </c>
      <c r="AZ174">
        <v>421</v>
      </c>
      <c r="BA174">
        <v>544</v>
      </c>
      <c r="BB174">
        <v>684</v>
      </c>
      <c r="BC174">
        <v>958</v>
      </c>
      <c r="BD174">
        <v>1269</v>
      </c>
      <c r="BE174">
        <v>1713</v>
      </c>
      <c r="BF174">
        <v>2068</v>
      </c>
      <c r="BG174">
        <v>2489</v>
      </c>
      <c r="BH174">
        <v>2837</v>
      </c>
      <c r="BI174">
        <v>3278</v>
      </c>
      <c r="BJ174">
        <v>3617</v>
      </c>
      <c r="BK174">
        <v>4100</v>
      </c>
      <c r="BL174">
        <v>4412</v>
      </c>
      <c r="BM174">
        <v>4835</v>
      </c>
      <c r="BN174">
        <v>5143</v>
      </c>
      <c r="BO174">
        <v>5542</v>
      </c>
      <c r="BP174">
        <v>5861</v>
      </c>
      <c r="BQ174">
        <v>6245</v>
      </c>
      <c r="BR174">
        <v>6568</v>
      </c>
      <c r="BS174">
        <v>7008</v>
      </c>
      <c r="BT174">
        <v>7332</v>
      </c>
      <c r="BU174">
        <v>7701</v>
      </c>
      <c r="BV174">
        <v>7950</v>
      </c>
      <c r="BW174">
        <v>8226</v>
      </c>
      <c r="BX174">
        <v>8373</v>
      </c>
      <c r="BY174">
        <v>8513</v>
      </c>
      <c r="BZ174">
        <v>8600</v>
      </c>
      <c r="CA174">
        <v>8659</v>
      </c>
      <c r="CB174">
        <v>8700</v>
      </c>
      <c r="CC174">
        <v>8727</v>
      </c>
      <c r="CD174">
        <v>8751</v>
      </c>
      <c r="CE174">
        <v>8757</v>
      </c>
      <c r="CF174">
        <v>8758</v>
      </c>
      <c r="CG174">
        <v>8760</v>
      </c>
      <c r="CH174">
        <v>8760</v>
      </c>
      <c r="CI174">
        <v>8760</v>
      </c>
      <c r="CJ174">
        <v>8760</v>
      </c>
      <c r="CK174">
        <v>8760</v>
      </c>
      <c r="CL174">
        <v>8760</v>
      </c>
      <c r="CM174">
        <v>8760</v>
      </c>
      <c r="CN174">
        <v>8760</v>
      </c>
      <c r="CO174">
        <v>8760</v>
      </c>
      <c r="CP174">
        <v>8760</v>
      </c>
      <c r="CQ174">
        <v>8760</v>
      </c>
      <c r="CR174">
        <v>8760</v>
      </c>
      <c r="CS174">
        <v>8760</v>
      </c>
      <c r="CT174">
        <v>8760</v>
      </c>
      <c r="CU174">
        <v>8760</v>
      </c>
      <c r="CV174">
        <v>8760</v>
      </c>
      <c r="CW174">
        <v>8760</v>
      </c>
      <c r="CX174">
        <v>8760</v>
      </c>
      <c r="CY174">
        <v>8760</v>
      </c>
      <c r="CZ174">
        <v>8760</v>
      </c>
      <c r="DA174">
        <v>8760</v>
      </c>
      <c r="DB174">
        <v>8760</v>
      </c>
      <c r="DC174">
        <v>8760</v>
      </c>
    </row>
    <row r="175" spans="1:107">
      <c r="A175" t="s">
        <v>527</v>
      </c>
      <c r="B175" t="s">
        <v>527</v>
      </c>
      <c r="C175" t="s">
        <v>742</v>
      </c>
      <c r="D175" t="s">
        <v>1088</v>
      </c>
      <c r="E175" t="s">
        <v>1089</v>
      </c>
      <c r="F175">
        <v>102527</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3</v>
      </c>
      <c r="AL175">
        <v>16</v>
      </c>
      <c r="AM175">
        <v>27</v>
      </c>
      <c r="AN175">
        <v>31</v>
      </c>
      <c r="AO175">
        <v>39</v>
      </c>
      <c r="AP175">
        <v>50</v>
      </c>
      <c r="AQ175">
        <v>79</v>
      </c>
      <c r="AR175">
        <v>103</v>
      </c>
      <c r="AS175">
        <v>176</v>
      </c>
      <c r="AT175">
        <v>232</v>
      </c>
      <c r="AU175">
        <v>324</v>
      </c>
      <c r="AV175">
        <v>411</v>
      </c>
      <c r="AW175">
        <v>540</v>
      </c>
      <c r="AX175">
        <v>642</v>
      </c>
      <c r="AY175">
        <v>784</v>
      </c>
      <c r="AZ175">
        <v>916</v>
      </c>
      <c r="BA175">
        <v>1157</v>
      </c>
      <c r="BB175">
        <v>1420</v>
      </c>
      <c r="BC175">
        <v>1743</v>
      </c>
      <c r="BD175">
        <v>2035</v>
      </c>
      <c r="BE175">
        <v>2489</v>
      </c>
      <c r="BF175">
        <v>2884</v>
      </c>
      <c r="BG175">
        <v>3264</v>
      </c>
      <c r="BH175">
        <v>3634</v>
      </c>
      <c r="BI175">
        <v>4044</v>
      </c>
      <c r="BJ175">
        <v>4380</v>
      </c>
      <c r="BK175">
        <v>4758</v>
      </c>
      <c r="BL175">
        <v>5040</v>
      </c>
      <c r="BM175">
        <v>5406</v>
      </c>
      <c r="BN175">
        <v>5689</v>
      </c>
      <c r="BO175">
        <v>6022</v>
      </c>
      <c r="BP175">
        <v>6347</v>
      </c>
      <c r="BQ175">
        <v>6709</v>
      </c>
      <c r="BR175">
        <v>7002</v>
      </c>
      <c r="BS175">
        <v>7300</v>
      </c>
      <c r="BT175">
        <v>7562</v>
      </c>
      <c r="BU175">
        <v>7801</v>
      </c>
      <c r="BV175">
        <v>7965</v>
      </c>
      <c r="BW175">
        <v>8142</v>
      </c>
      <c r="BX175">
        <v>8280</v>
      </c>
      <c r="BY175">
        <v>8399</v>
      </c>
      <c r="BZ175">
        <v>8494</v>
      </c>
      <c r="CA175">
        <v>8584</v>
      </c>
      <c r="CB175">
        <v>8625</v>
      </c>
      <c r="CC175">
        <v>8667</v>
      </c>
      <c r="CD175">
        <v>8687</v>
      </c>
      <c r="CE175">
        <v>8707</v>
      </c>
      <c r="CF175">
        <v>8719</v>
      </c>
      <c r="CG175">
        <v>8732</v>
      </c>
      <c r="CH175">
        <v>8738</v>
      </c>
      <c r="CI175">
        <v>8753</v>
      </c>
      <c r="CJ175">
        <v>8759</v>
      </c>
      <c r="CK175">
        <v>8760</v>
      </c>
      <c r="CL175">
        <v>8760</v>
      </c>
      <c r="CM175">
        <v>8760</v>
      </c>
      <c r="CN175">
        <v>8760</v>
      </c>
      <c r="CO175">
        <v>8760</v>
      </c>
      <c r="CP175">
        <v>8760</v>
      </c>
      <c r="CQ175">
        <v>8760</v>
      </c>
      <c r="CR175">
        <v>8760</v>
      </c>
      <c r="CS175">
        <v>8760</v>
      </c>
      <c r="CT175">
        <v>8760</v>
      </c>
      <c r="CU175">
        <v>8760</v>
      </c>
      <c r="CV175">
        <v>8760</v>
      </c>
      <c r="CW175">
        <v>8760</v>
      </c>
      <c r="CX175">
        <v>8760</v>
      </c>
      <c r="CY175">
        <v>8760</v>
      </c>
      <c r="CZ175">
        <v>8760</v>
      </c>
      <c r="DA175">
        <v>8760</v>
      </c>
      <c r="DB175">
        <v>8760</v>
      </c>
      <c r="DC175">
        <v>8760</v>
      </c>
    </row>
    <row r="176" spans="1:107">
      <c r="A176" t="s">
        <v>533</v>
      </c>
      <c r="B176" t="s">
        <v>533</v>
      </c>
      <c r="C176" t="s">
        <v>742</v>
      </c>
      <c r="D176" t="s">
        <v>1090</v>
      </c>
      <c r="E176" t="s">
        <v>1091</v>
      </c>
      <c r="F176">
        <v>102648</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2</v>
      </c>
      <c r="AR176">
        <v>11</v>
      </c>
      <c r="AS176">
        <v>31</v>
      </c>
      <c r="AT176">
        <v>48</v>
      </c>
      <c r="AU176">
        <v>71</v>
      </c>
      <c r="AV176">
        <v>114</v>
      </c>
      <c r="AW176">
        <v>181</v>
      </c>
      <c r="AX176">
        <v>242</v>
      </c>
      <c r="AY176">
        <v>311</v>
      </c>
      <c r="AZ176">
        <v>384</v>
      </c>
      <c r="BA176">
        <v>511</v>
      </c>
      <c r="BB176">
        <v>689</v>
      </c>
      <c r="BC176">
        <v>980</v>
      </c>
      <c r="BD176">
        <v>1355</v>
      </c>
      <c r="BE176">
        <v>1919</v>
      </c>
      <c r="BF176">
        <v>2358</v>
      </c>
      <c r="BG176">
        <v>2848</v>
      </c>
      <c r="BH176">
        <v>3225</v>
      </c>
      <c r="BI176">
        <v>3635</v>
      </c>
      <c r="BJ176">
        <v>3976</v>
      </c>
      <c r="BK176">
        <v>4388</v>
      </c>
      <c r="BL176">
        <v>4662</v>
      </c>
      <c r="BM176">
        <v>4972</v>
      </c>
      <c r="BN176">
        <v>5248</v>
      </c>
      <c r="BO176">
        <v>5576</v>
      </c>
      <c r="BP176">
        <v>5852</v>
      </c>
      <c r="BQ176">
        <v>6199</v>
      </c>
      <c r="BR176">
        <v>6509</v>
      </c>
      <c r="BS176">
        <v>6845</v>
      </c>
      <c r="BT176">
        <v>7116</v>
      </c>
      <c r="BU176">
        <v>7425</v>
      </c>
      <c r="BV176">
        <v>7649</v>
      </c>
      <c r="BW176">
        <v>7892</v>
      </c>
      <c r="BX176">
        <v>8118</v>
      </c>
      <c r="BY176">
        <v>8313</v>
      </c>
      <c r="BZ176">
        <v>8429</v>
      </c>
      <c r="CA176">
        <v>8560</v>
      </c>
      <c r="CB176">
        <v>8641</v>
      </c>
      <c r="CC176">
        <v>8700</v>
      </c>
      <c r="CD176">
        <v>8733</v>
      </c>
      <c r="CE176">
        <v>8752</v>
      </c>
      <c r="CF176">
        <v>8759</v>
      </c>
      <c r="CG176">
        <v>8760</v>
      </c>
      <c r="CH176">
        <v>8760</v>
      </c>
      <c r="CI176">
        <v>8760</v>
      </c>
      <c r="CJ176">
        <v>8760</v>
      </c>
      <c r="CK176">
        <v>8760</v>
      </c>
      <c r="CL176">
        <v>8760</v>
      </c>
      <c r="CM176">
        <v>8760</v>
      </c>
      <c r="CN176">
        <v>8760</v>
      </c>
      <c r="CO176">
        <v>8760</v>
      </c>
      <c r="CP176">
        <v>8760</v>
      </c>
      <c r="CQ176">
        <v>8760</v>
      </c>
      <c r="CR176">
        <v>8760</v>
      </c>
      <c r="CS176">
        <v>8760</v>
      </c>
      <c r="CT176">
        <v>8760</v>
      </c>
      <c r="CU176">
        <v>8760</v>
      </c>
      <c r="CV176">
        <v>8760</v>
      </c>
      <c r="CW176">
        <v>8760</v>
      </c>
      <c r="CX176">
        <v>8760</v>
      </c>
      <c r="CY176">
        <v>8760</v>
      </c>
      <c r="CZ176">
        <v>8760</v>
      </c>
      <c r="DA176">
        <v>8760</v>
      </c>
      <c r="DB176">
        <v>8760</v>
      </c>
      <c r="DC176">
        <v>8760</v>
      </c>
    </row>
    <row r="177" spans="1:107">
      <c r="A177" t="s">
        <v>545</v>
      </c>
      <c r="B177" t="s">
        <v>545</v>
      </c>
      <c r="C177" t="s">
        <v>742</v>
      </c>
      <c r="D177" t="s">
        <v>1092</v>
      </c>
      <c r="E177" t="s">
        <v>1093</v>
      </c>
      <c r="F177">
        <v>102321</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6</v>
      </c>
      <c r="AN177">
        <v>9</v>
      </c>
      <c r="AO177">
        <v>19</v>
      </c>
      <c r="AP177">
        <v>28</v>
      </c>
      <c r="AQ177">
        <v>36</v>
      </c>
      <c r="AR177">
        <v>40</v>
      </c>
      <c r="AS177">
        <v>52</v>
      </c>
      <c r="AT177">
        <v>80</v>
      </c>
      <c r="AU177">
        <v>121</v>
      </c>
      <c r="AV177">
        <v>168</v>
      </c>
      <c r="AW177">
        <v>251</v>
      </c>
      <c r="AX177">
        <v>331</v>
      </c>
      <c r="AY177">
        <v>454</v>
      </c>
      <c r="AZ177">
        <v>591</v>
      </c>
      <c r="BA177">
        <v>782</v>
      </c>
      <c r="BB177">
        <v>995</v>
      </c>
      <c r="BC177">
        <v>1372</v>
      </c>
      <c r="BD177">
        <v>1670</v>
      </c>
      <c r="BE177">
        <v>2173</v>
      </c>
      <c r="BF177">
        <v>2500</v>
      </c>
      <c r="BG177">
        <v>3032</v>
      </c>
      <c r="BH177">
        <v>3443</v>
      </c>
      <c r="BI177">
        <v>3839</v>
      </c>
      <c r="BJ177">
        <v>4190</v>
      </c>
      <c r="BK177">
        <v>4631</v>
      </c>
      <c r="BL177">
        <v>4979</v>
      </c>
      <c r="BM177">
        <v>5324</v>
      </c>
      <c r="BN177">
        <v>5627</v>
      </c>
      <c r="BO177">
        <v>6044</v>
      </c>
      <c r="BP177">
        <v>6400</v>
      </c>
      <c r="BQ177">
        <v>6824</v>
      </c>
      <c r="BR177">
        <v>7087</v>
      </c>
      <c r="BS177">
        <v>7405</v>
      </c>
      <c r="BT177">
        <v>7684</v>
      </c>
      <c r="BU177">
        <v>7978</v>
      </c>
      <c r="BV177">
        <v>8150</v>
      </c>
      <c r="BW177">
        <v>8300</v>
      </c>
      <c r="BX177">
        <v>8412</v>
      </c>
      <c r="BY177">
        <v>8525</v>
      </c>
      <c r="BZ177">
        <v>8584</v>
      </c>
      <c r="CA177">
        <v>8647</v>
      </c>
      <c r="CB177">
        <v>8683</v>
      </c>
      <c r="CC177">
        <v>8712</v>
      </c>
      <c r="CD177">
        <v>8726</v>
      </c>
      <c r="CE177">
        <v>8741</v>
      </c>
      <c r="CF177">
        <v>8753</v>
      </c>
      <c r="CG177">
        <v>8760</v>
      </c>
      <c r="CH177">
        <v>8760</v>
      </c>
      <c r="CI177">
        <v>8760</v>
      </c>
      <c r="CJ177">
        <v>8760</v>
      </c>
      <c r="CK177">
        <v>8760</v>
      </c>
      <c r="CL177">
        <v>8760</v>
      </c>
      <c r="CM177">
        <v>8760</v>
      </c>
      <c r="CN177">
        <v>8760</v>
      </c>
      <c r="CO177">
        <v>8760</v>
      </c>
      <c r="CP177">
        <v>8760</v>
      </c>
      <c r="CQ177">
        <v>8760</v>
      </c>
      <c r="CR177">
        <v>8760</v>
      </c>
      <c r="CS177">
        <v>8760</v>
      </c>
      <c r="CT177">
        <v>8760</v>
      </c>
      <c r="CU177">
        <v>8760</v>
      </c>
      <c r="CV177">
        <v>8760</v>
      </c>
      <c r="CW177">
        <v>8760</v>
      </c>
      <c r="CX177">
        <v>8760</v>
      </c>
      <c r="CY177">
        <v>8760</v>
      </c>
      <c r="CZ177">
        <v>8760</v>
      </c>
      <c r="DA177">
        <v>8760</v>
      </c>
      <c r="DB177">
        <v>8760</v>
      </c>
      <c r="DC177">
        <v>8760</v>
      </c>
    </row>
    <row r="178" spans="1:107">
      <c r="A178" s="220" t="s">
        <v>546</v>
      </c>
      <c r="B178" s="220" t="s">
        <v>546</v>
      </c>
      <c r="C178" t="s">
        <v>742</v>
      </c>
      <c r="D178" t="s">
        <v>1094</v>
      </c>
      <c r="E178" t="s">
        <v>1095</v>
      </c>
      <c r="F178">
        <v>102252</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1</v>
      </c>
      <c r="AS178">
        <v>4</v>
      </c>
      <c r="AT178">
        <v>14</v>
      </c>
      <c r="AU178">
        <v>25</v>
      </c>
      <c r="AV178">
        <v>49</v>
      </c>
      <c r="AW178">
        <v>96</v>
      </c>
      <c r="AX178">
        <v>153</v>
      </c>
      <c r="AY178">
        <v>228</v>
      </c>
      <c r="AZ178">
        <v>321</v>
      </c>
      <c r="BA178">
        <v>462</v>
      </c>
      <c r="BB178">
        <v>630</v>
      </c>
      <c r="BC178">
        <v>913</v>
      </c>
      <c r="BD178">
        <v>1200</v>
      </c>
      <c r="BE178">
        <v>1568</v>
      </c>
      <c r="BF178">
        <v>1937</v>
      </c>
      <c r="BG178">
        <v>2339</v>
      </c>
      <c r="BH178">
        <v>2651</v>
      </c>
      <c r="BI178">
        <v>3076</v>
      </c>
      <c r="BJ178">
        <v>3423</v>
      </c>
      <c r="BK178">
        <v>3911</v>
      </c>
      <c r="BL178">
        <v>4261</v>
      </c>
      <c r="BM178">
        <v>4615</v>
      </c>
      <c r="BN178">
        <v>4954</v>
      </c>
      <c r="BO178">
        <v>5441</v>
      </c>
      <c r="BP178">
        <v>5791</v>
      </c>
      <c r="BQ178">
        <v>6203</v>
      </c>
      <c r="BR178">
        <v>6572</v>
      </c>
      <c r="BS178">
        <v>7004</v>
      </c>
      <c r="BT178">
        <v>7351</v>
      </c>
      <c r="BU178">
        <v>7697</v>
      </c>
      <c r="BV178">
        <v>7948</v>
      </c>
      <c r="BW178">
        <v>8235</v>
      </c>
      <c r="BX178">
        <v>8394</v>
      </c>
      <c r="BY178">
        <v>8538</v>
      </c>
      <c r="BZ178">
        <v>8608</v>
      </c>
      <c r="CA178">
        <v>8679</v>
      </c>
      <c r="CB178">
        <v>8716</v>
      </c>
      <c r="CC178">
        <v>8741</v>
      </c>
      <c r="CD178">
        <v>8753</v>
      </c>
      <c r="CE178">
        <v>8758</v>
      </c>
      <c r="CF178">
        <v>8759</v>
      </c>
      <c r="CG178">
        <v>8760</v>
      </c>
      <c r="CH178">
        <v>8760</v>
      </c>
      <c r="CI178">
        <v>8760</v>
      </c>
      <c r="CJ178">
        <v>8760</v>
      </c>
      <c r="CK178">
        <v>8760</v>
      </c>
      <c r="CL178">
        <v>8760</v>
      </c>
      <c r="CM178">
        <v>8760</v>
      </c>
      <c r="CN178">
        <v>8760</v>
      </c>
      <c r="CO178">
        <v>8760</v>
      </c>
      <c r="CP178">
        <v>8760</v>
      </c>
      <c r="CQ178">
        <v>8760</v>
      </c>
      <c r="CR178">
        <v>8760</v>
      </c>
      <c r="CS178">
        <v>8760</v>
      </c>
      <c r="CT178">
        <v>8760</v>
      </c>
      <c r="CU178">
        <v>8760</v>
      </c>
      <c r="CV178">
        <v>8760</v>
      </c>
      <c r="CW178">
        <v>8760</v>
      </c>
      <c r="CX178">
        <v>8760</v>
      </c>
      <c r="CY178">
        <v>8760</v>
      </c>
      <c r="CZ178">
        <v>8760</v>
      </c>
      <c r="DA178">
        <v>8760</v>
      </c>
      <c r="DB178">
        <v>8760</v>
      </c>
      <c r="DC178">
        <v>8760</v>
      </c>
    </row>
    <row r="179" spans="1:107">
      <c r="A179" t="s">
        <v>534</v>
      </c>
      <c r="B179" t="s">
        <v>534</v>
      </c>
      <c r="C179" t="s">
        <v>742</v>
      </c>
      <c r="D179" t="s">
        <v>1096</v>
      </c>
      <c r="E179" t="s">
        <v>1097</v>
      </c>
      <c r="F179">
        <v>102533</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2</v>
      </c>
      <c r="AN179">
        <v>6</v>
      </c>
      <c r="AO179">
        <v>18</v>
      </c>
      <c r="AP179">
        <v>34</v>
      </c>
      <c r="AQ179">
        <v>54</v>
      </c>
      <c r="AR179">
        <v>76</v>
      </c>
      <c r="AS179">
        <v>116</v>
      </c>
      <c r="AT179">
        <v>151</v>
      </c>
      <c r="AU179">
        <v>203</v>
      </c>
      <c r="AV179">
        <v>267</v>
      </c>
      <c r="AW179">
        <v>370</v>
      </c>
      <c r="AX179">
        <v>467</v>
      </c>
      <c r="AY179">
        <v>624</v>
      </c>
      <c r="AZ179">
        <v>803</v>
      </c>
      <c r="BA179">
        <v>1031</v>
      </c>
      <c r="BB179">
        <v>1216</v>
      </c>
      <c r="BC179">
        <v>1502</v>
      </c>
      <c r="BD179">
        <v>1765</v>
      </c>
      <c r="BE179">
        <v>2357</v>
      </c>
      <c r="BF179">
        <v>2765</v>
      </c>
      <c r="BG179">
        <v>3236</v>
      </c>
      <c r="BH179">
        <v>3551</v>
      </c>
      <c r="BI179">
        <v>3992</v>
      </c>
      <c r="BJ179">
        <v>4363</v>
      </c>
      <c r="BK179">
        <v>4685</v>
      </c>
      <c r="BL179">
        <v>4953</v>
      </c>
      <c r="BM179">
        <v>5283</v>
      </c>
      <c r="BN179">
        <v>5531</v>
      </c>
      <c r="BO179">
        <v>5959</v>
      </c>
      <c r="BP179">
        <v>6269</v>
      </c>
      <c r="BQ179">
        <v>6668</v>
      </c>
      <c r="BR179">
        <v>6940</v>
      </c>
      <c r="BS179">
        <v>7248</v>
      </c>
      <c r="BT179">
        <v>7464</v>
      </c>
      <c r="BU179">
        <v>7722</v>
      </c>
      <c r="BV179">
        <v>7929</v>
      </c>
      <c r="BW179">
        <v>8194</v>
      </c>
      <c r="BX179">
        <v>8318</v>
      </c>
      <c r="BY179">
        <v>8429</v>
      </c>
      <c r="BZ179">
        <v>8506</v>
      </c>
      <c r="CA179">
        <v>8581</v>
      </c>
      <c r="CB179">
        <v>8627</v>
      </c>
      <c r="CC179">
        <v>8671</v>
      </c>
      <c r="CD179">
        <v>8699</v>
      </c>
      <c r="CE179">
        <v>8718</v>
      </c>
      <c r="CF179">
        <v>8732</v>
      </c>
      <c r="CG179">
        <v>8755</v>
      </c>
      <c r="CH179">
        <v>8756</v>
      </c>
      <c r="CI179">
        <v>8760</v>
      </c>
      <c r="CJ179">
        <v>8760</v>
      </c>
      <c r="CK179">
        <v>8760</v>
      </c>
      <c r="CL179">
        <v>8760</v>
      </c>
      <c r="CM179">
        <v>8760</v>
      </c>
      <c r="CN179">
        <v>8760</v>
      </c>
      <c r="CO179">
        <v>8760</v>
      </c>
      <c r="CP179">
        <v>8760</v>
      </c>
      <c r="CQ179">
        <v>8760</v>
      </c>
      <c r="CR179">
        <v>8760</v>
      </c>
      <c r="CS179">
        <v>8760</v>
      </c>
      <c r="CT179">
        <v>8760</v>
      </c>
      <c r="CU179">
        <v>8760</v>
      </c>
      <c r="CV179">
        <v>8760</v>
      </c>
      <c r="CW179">
        <v>8760</v>
      </c>
      <c r="CX179">
        <v>8760</v>
      </c>
      <c r="CY179">
        <v>8760</v>
      </c>
      <c r="CZ179">
        <v>8760</v>
      </c>
      <c r="DA179">
        <v>8760</v>
      </c>
      <c r="DB179">
        <v>8760</v>
      </c>
      <c r="DC179">
        <v>8760</v>
      </c>
    </row>
    <row r="180" spans="1:107">
      <c r="A180" t="s">
        <v>535</v>
      </c>
      <c r="B180" t="s">
        <v>535</v>
      </c>
      <c r="C180" t="s">
        <v>742</v>
      </c>
      <c r="D180" t="s">
        <v>1098</v>
      </c>
      <c r="E180" t="s">
        <v>1099</v>
      </c>
      <c r="F180">
        <v>102632</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4</v>
      </c>
      <c r="AK180">
        <v>6</v>
      </c>
      <c r="AL180">
        <v>9</v>
      </c>
      <c r="AM180">
        <v>13</v>
      </c>
      <c r="AN180">
        <v>17</v>
      </c>
      <c r="AO180">
        <v>30</v>
      </c>
      <c r="AP180">
        <v>45</v>
      </c>
      <c r="AQ180">
        <v>85</v>
      </c>
      <c r="AR180">
        <v>129</v>
      </c>
      <c r="AS180">
        <v>190</v>
      </c>
      <c r="AT180">
        <v>250</v>
      </c>
      <c r="AU180">
        <v>355</v>
      </c>
      <c r="AV180">
        <v>458</v>
      </c>
      <c r="AW180">
        <v>585</v>
      </c>
      <c r="AX180">
        <v>700</v>
      </c>
      <c r="AY180">
        <v>900</v>
      </c>
      <c r="AZ180">
        <v>1061</v>
      </c>
      <c r="BA180">
        <v>1267</v>
      </c>
      <c r="BB180">
        <v>1465</v>
      </c>
      <c r="BC180">
        <v>1812</v>
      </c>
      <c r="BD180">
        <v>2109</v>
      </c>
      <c r="BE180">
        <v>2612</v>
      </c>
      <c r="BF180">
        <v>3005</v>
      </c>
      <c r="BG180">
        <v>3544</v>
      </c>
      <c r="BH180">
        <v>3920</v>
      </c>
      <c r="BI180">
        <v>4334</v>
      </c>
      <c r="BJ180">
        <v>4532</v>
      </c>
      <c r="BK180">
        <v>4805</v>
      </c>
      <c r="BL180">
        <v>5024</v>
      </c>
      <c r="BM180">
        <v>5382</v>
      </c>
      <c r="BN180">
        <v>5652</v>
      </c>
      <c r="BO180">
        <v>6030</v>
      </c>
      <c r="BP180">
        <v>6389</v>
      </c>
      <c r="BQ180">
        <v>6725</v>
      </c>
      <c r="BR180">
        <v>6998</v>
      </c>
      <c r="BS180">
        <v>7319</v>
      </c>
      <c r="BT180">
        <v>7562</v>
      </c>
      <c r="BU180">
        <v>7851</v>
      </c>
      <c r="BV180">
        <v>8039</v>
      </c>
      <c r="BW180">
        <v>8225</v>
      </c>
      <c r="BX180">
        <v>8344</v>
      </c>
      <c r="BY180">
        <v>8460</v>
      </c>
      <c r="BZ180">
        <v>8540</v>
      </c>
      <c r="CA180">
        <v>8623</v>
      </c>
      <c r="CB180">
        <v>8659</v>
      </c>
      <c r="CC180">
        <v>8689</v>
      </c>
      <c r="CD180">
        <v>8715</v>
      </c>
      <c r="CE180">
        <v>8736</v>
      </c>
      <c r="CF180">
        <v>8742</v>
      </c>
      <c r="CG180">
        <v>8750</v>
      </c>
      <c r="CH180">
        <v>8752</v>
      </c>
      <c r="CI180">
        <v>8753</v>
      </c>
      <c r="CJ180">
        <v>8755</v>
      </c>
      <c r="CK180">
        <v>8757</v>
      </c>
      <c r="CL180">
        <v>8759</v>
      </c>
      <c r="CM180">
        <v>8760</v>
      </c>
      <c r="CN180">
        <v>8760</v>
      </c>
      <c r="CO180">
        <v>8760</v>
      </c>
      <c r="CP180">
        <v>8760</v>
      </c>
      <c r="CQ180">
        <v>8760</v>
      </c>
      <c r="CR180">
        <v>8760</v>
      </c>
      <c r="CS180">
        <v>8760</v>
      </c>
      <c r="CT180">
        <v>8760</v>
      </c>
      <c r="CU180">
        <v>8760</v>
      </c>
      <c r="CV180">
        <v>8760</v>
      </c>
      <c r="CW180">
        <v>8760</v>
      </c>
      <c r="CX180">
        <v>8760</v>
      </c>
      <c r="CY180">
        <v>8760</v>
      </c>
      <c r="CZ180">
        <v>8760</v>
      </c>
      <c r="DA180">
        <v>8760</v>
      </c>
      <c r="DB180">
        <v>8760</v>
      </c>
      <c r="DC180">
        <v>8760</v>
      </c>
    </row>
    <row r="181" spans="1:107">
      <c r="A181" t="s">
        <v>536</v>
      </c>
      <c r="B181" t="s">
        <v>536</v>
      </c>
      <c r="C181" t="s">
        <v>742</v>
      </c>
      <c r="D181" t="s">
        <v>1100</v>
      </c>
      <c r="E181" t="s">
        <v>1101</v>
      </c>
      <c r="F181">
        <v>102916</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2</v>
      </c>
      <c r="AH181">
        <v>4</v>
      </c>
      <c r="AI181">
        <v>13</v>
      </c>
      <c r="AJ181">
        <v>18</v>
      </c>
      <c r="AK181">
        <v>32</v>
      </c>
      <c r="AL181">
        <v>56</v>
      </c>
      <c r="AM181">
        <v>93</v>
      </c>
      <c r="AN181">
        <v>136</v>
      </c>
      <c r="AO181">
        <v>190</v>
      </c>
      <c r="AP181">
        <v>214</v>
      </c>
      <c r="AQ181">
        <v>248</v>
      </c>
      <c r="AR181">
        <v>290</v>
      </c>
      <c r="AS181">
        <v>386</v>
      </c>
      <c r="AT181">
        <v>451</v>
      </c>
      <c r="AU181">
        <v>541</v>
      </c>
      <c r="AV181">
        <v>635</v>
      </c>
      <c r="AW181">
        <v>819</v>
      </c>
      <c r="AX181">
        <v>990</v>
      </c>
      <c r="AY181">
        <v>1214</v>
      </c>
      <c r="AZ181">
        <v>1375</v>
      </c>
      <c r="BA181">
        <v>1640</v>
      </c>
      <c r="BB181">
        <v>1924</v>
      </c>
      <c r="BC181">
        <v>2312</v>
      </c>
      <c r="BD181">
        <v>2652</v>
      </c>
      <c r="BE181">
        <v>3219</v>
      </c>
      <c r="BF181">
        <v>3632</v>
      </c>
      <c r="BG181">
        <v>4075</v>
      </c>
      <c r="BH181">
        <v>4327</v>
      </c>
      <c r="BI181">
        <v>4631</v>
      </c>
      <c r="BJ181">
        <v>4890</v>
      </c>
      <c r="BK181">
        <v>5220</v>
      </c>
      <c r="BL181">
        <v>5497</v>
      </c>
      <c r="BM181">
        <v>5809</v>
      </c>
      <c r="BN181">
        <v>6063</v>
      </c>
      <c r="BO181">
        <v>6393</v>
      </c>
      <c r="BP181">
        <v>6670</v>
      </c>
      <c r="BQ181">
        <v>6914</v>
      </c>
      <c r="BR181">
        <v>7118</v>
      </c>
      <c r="BS181">
        <v>7457</v>
      </c>
      <c r="BT181">
        <v>7726</v>
      </c>
      <c r="BU181">
        <v>7979</v>
      </c>
      <c r="BV181">
        <v>8173</v>
      </c>
      <c r="BW181">
        <v>8361</v>
      </c>
      <c r="BX181">
        <v>8483</v>
      </c>
      <c r="BY181">
        <v>8575</v>
      </c>
      <c r="BZ181">
        <v>8642</v>
      </c>
      <c r="CA181">
        <v>8693</v>
      </c>
      <c r="CB181">
        <v>8715</v>
      </c>
      <c r="CC181">
        <v>8731</v>
      </c>
      <c r="CD181">
        <v>8740</v>
      </c>
      <c r="CE181">
        <v>8757</v>
      </c>
      <c r="CF181">
        <v>8760</v>
      </c>
      <c r="CG181">
        <v>8760</v>
      </c>
      <c r="CH181">
        <v>8760</v>
      </c>
      <c r="CI181">
        <v>8760</v>
      </c>
      <c r="CJ181">
        <v>8760</v>
      </c>
      <c r="CK181">
        <v>8760</v>
      </c>
      <c r="CL181">
        <v>8760</v>
      </c>
      <c r="CM181">
        <v>8760</v>
      </c>
      <c r="CN181">
        <v>8760</v>
      </c>
      <c r="CO181">
        <v>8760</v>
      </c>
      <c r="CP181">
        <v>8760</v>
      </c>
      <c r="CQ181">
        <v>8760</v>
      </c>
      <c r="CR181">
        <v>8760</v>
      </c>
      <c r="CS181">
        <v>8760</v>
      </c>
      <c r="CT181">
        <v>8760</v>
      </c>
      <c r="CU181">
        <v>8760</v>
      </c>
      <c r="CV181">
        <v>8760</v>
      </c>
      <c r="CW181">
        <v>8760</v>
      </c>
      <c r="CX181">
        <v>8760</v>
      </c>
      <c r="CY181">
        <v>8760</v>
      </c>
      <c r="CZ181">
        <v>8760</v>
      </c>
      <c r="DA181">
        <v>8760</v>
      </c>
      <c r="DB181">
        <v>8760</v>
      </c>
      <c r="DC181">
        <v>8760</v>
      </c>
    </row>
    <row r="182" spans="1:107">
      <c r="A182" t="s">
        <v>537</v>
      </c>
      <c r="B182" t="s">
        <v>537</v>
      </c>
      <c r="C182" t="s">
        <v>742</v>
      </c>
      <c r="D182" t="s">
        <v>1102</v>
      </c>
      <c r="E182" t="s">
        <v>1103</v>
      </c>
      <c r="F182">
        <v>102409</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4</v>
      </c>
      <c r="AO182">
        <v>13</v>
      </c>
      <c r="AP182">
        <v>23</v>
      </c>
      <c r="AQ182">
        <v>32</v>
      </c>
      <c r="AR182">
        <v>40</v>
      </c>
      <c r="AS182">
        <v>51</v>
      </c>
      <c r="AT182">
        <v>68</v>
      </c>
      <c r="AU182">
        <v>95</v>
      </c>
      <c r="AV182">
        <v>136</v>
      </c>
      <c r="AW182">
        <v>217</v>
      </c>
      <c r="AX182">
        <v>281</v>
      </c>
      <c r="AY182">
        <v>394</v>
      </c>
      <c r="AZ182">
        <v>506</v>
      </c>
      <c r="BA182">
        <v>669</v>
      </c>
      <c r="BB182">
        <v>836</v>
      </c>
      <c r="BC182">
        <v>1146</v>
      </c>
      <c r="BD182">
        <v>1473</v>
      </c>
      <c r="BE182">
        <v>1915</v>
      </c>
      <c r="BF182">
        <v>2317</v>
      </c>
      <c r="BG182">
        <v>2740</v>
      </c>
      <c r="BH182">
        <v>3086</v>
      </c>
      <c r="BI182">
        <v>3525</v>
      </c>
      <c r="BJ182">
        <v>3903</v>
      </c>
      <c r="BK182">
        <v>4292</v>
      </c>
      <c r="BL182">
        <v>4624</v>
      </c>
      <c r="BM182">
        <v>4974</v>
      </c>
      <c r="BN182">
        <v>5228</v>
      </c>
      <c r="BO182">
        <v>5612</v>
      </c>
      <c r="BP182">
        <v>5935</v>
      </c>
      <c r="BQ182">
        <v>6302</v>
      </c>
      <c r="BR182">
        <v>6630</v>
      </c>
      <c r="BS182">
        <v>6976</v>
      </c>
      <c r="BT182">
        <v>7242</v>
      </c>
      <c r="BU182">
        <v>7549</v>
      </c>
      <c r="BV182">
        <v>7771</v>
      </c>
      <c r="BW182">
        <v>8028</v>
      </c>
      <c r="BX182">
        <v>8204</v>
      </c>
      <c r="BY182">
        <v>8370</v>
      </c>
      <c r="BZ182">
        <v>8490</v>
      </c>
      <c r="CA182">
        <v>8591</v>
      </c>
      <c r="CB182">
        <v>8647</v>
      </c>
      <c r="CC182">
        <v>8699</v>
      </c>
      <c r="CD182">
        <v>8746</v>
      </c>
      <c r="CE182">
        <v>8755</v>
      </c>
      <c r="CF182">
        <v>8758</v>
      </c>
      <c r="CG182">
        <v>8760</v>
      </c>
      <c r="CH182">
        <v>8760</v>
      </c>
      <c r="CI182">
        <v>8760</v>
      </c>
      <c r="CJ182">
        <v>8760</v>
      </c>
      <c r="CK182">
        <v>8760</v>
      </c>
      <c r="CL182">
        <v>8760</v>
      </c>
      <c r="CM182">
        <v>8760</v>
      </c>
      <c r="CN182">
        <v>8760</v>
      </c>
      <c r="CO182">
        <v>8760</v>
      </c>
      <c r="CP182">
        <v>8760</v>
      </c>
      <c r="CQ182">
        <v>8760</v>
      </c>
      <c r="CR182">
        <v>8760</v>
      </c>
      <c r="CS182">
        <v>8760</v>
      </c>
      <c r="CT182">
        <v>8760</v>
      </c>
      <c r="CU182">
        <v>8760</v>
      </c>
      <c r="CV182">
        <v>8760</v>
      </c>
      <c r="CW182">
        <v>8760</v>
      </c>
      <c r="CX182">
        <v>8760</v>
      </c>
      <c r="CY182">
        <v>8760</v>
      </c>
      <c r="CZ182">
        <v>8760</v>
      </c>
      <c r="DA182">
        <v>8760</v>
      </c>
      <c r="DB182">
        <v>8760</v>
      </c>
      <c r="DC182">
        <v>8760</v>
      </c>
    </row>
    <row r="183" spans="1:107">
      <c r="A183" t="s">
        <v>538</v>
      </c>
      <c r="B183" t="s">
        <v>538</v>
      </c>
      <c r="C183" t="s">
        <v>742</v>
      </c>
      <c r="D183" t="s">
        <v>1104</v>
      </c>
      <c r="E183" t="s">
        <v>1105</v>
      </c>
      <c r="F183">
        <v>102616</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2</v>
      </c>
      <c r="AO183">
        <v>4</v>
      </c>
      <c r="AP183">
        <v>8</v>
      </c>
      <c r="AQ183">
        <v>14</v>
      </c>
      <c r="AR183">
        <v>26</v>
      </c>
      <c r="AS183">
        <v>57</v>
      </c>
      <c r="AT183">
        <v>85</v>
      </c>
      <c r="AU183">
        <v>122</v>
      </c>
      <c r="AV183">
        <v>156</v>
      </c>
      <c r="AW183">
        <v>236</v>
      </c>
      <c r="AX183">
        <v>316</v>
      </c>
      <c r="AY183">
        <v>418</v>
      </c>
      <c r="AZ183">
        <v>531</v>
      </c>
      <c r="BA183">
        <v>688</v>
      </c>
      <c r="BB183">
        <v>909</v>
      </c>
      <c r="BC183">
        <v>1231</v>
      </c>
      <c r="BD183">
        <v>1551</v>
      </c>
      <c r="BE183">
        <v>2131</v>
      </c>
      <c r="BF183">
        <v>2572</v>
      </c>
      <c r="BG183">
        <v>3058</v>
      </c>
      <c r="BH183">
        <v>3417</v>
      </c>
      <c r="BI183">
        <v>3834</v>
      </c>
      <c r="BJ183">
        <v>4119</v>
      </c>
      <c r="BK183">
        <v>4470</v>
      </c>
      <c r="BL183">
        <v>4745</v>
      </c>
      <c r="BM183">
        <v>5058</v>
      </c>
      <c r="BN183">
        <v>5348</v>
      </c>
      <c r="BO183">
        <v>5736</v>
      </c>
      <c r="BP183">
        <v>6005</v>
      </c>
      <c r="BQ183">
        <v>6381</v>
      </c>
      <c r="BR183">
        <v>6674</v>
      </c>
      <c r="BS183">
        <v>7013</v>
      </c>
      <c r="BT183">
        <v>7247</v>
      </c>
      <c r="BU183">
        <v>7568</v>
      </c>
      <c r="BV183">
        <v>7785</v>
      </c>
      <c r="BW183">
        <v>8017</v>
      </c>
      <c r="BX183">
        <v>8201</v>
      </c>
      <c r="BY183">
        <v>8372</v>
      </c>
      <c r="BZ183">
        <v>8480</v>
      </c>
      <c r="CA183">
        <v>8562</v>
      </c>
      <c r="CB183">
        <v>8638</v>
      </c>
      <c r="CC183">
        <v>8679</v>
      </c>
      <c r="CD183">
        <v>8710</v>
      </c>
      <c r="CE183">
        <v>8743</v>
      </c>
      <c r="CF183">
        <v>8755</v>
      </c>
      <c r="CG183">
        <v>8757</v>
      </c>
      <c r="CH183">
        <v>8760</v>
      </c>
      <c r="CI183">
        <v>8760</v>
      </c>
      <c r="CJ183">
        <v>8760</v>
      </c>
      <c r="CK183">
        <v>8760</v>
      </c>
      <c r="CL183">
        <v>8760</v>
      </c>
      <c r="CM183">
        <v>8760</v>
      </c>
      <c r="CN183">
        <v>8760</v>
      </c>
      <c r="CO183">
        <v>8760</v>
      </c>
      <c r="CP183">
        <v>8760</v>
      </c>
      <c r="CQ183">
        <v>8760</v>
      </c>
      <c r="CR183">
        <v>8760</v>
      </c>
      <c r="CS183">
        <v>8760</v>
      </c>
      <c r="CT183">
        <v>8760</v>
      </c>
      <c r="CU183">
        <v>8760</v>
      </c>
      <c r="CV183">
        <v>8760</v>
      </c>
      <c r="CW183">
        <v>8760</v>
      </c>
      <c r="CX183">
        <v>8760</v>
      </c>
      <c r="CY183">
        <v>8760</v>
      </c>
      <c r="CZ183">
        <v>8760</v>
      </c>
      <c r="DA183">
        <v>8760</v>
      </c>
      <c r="DB183">
        <v>8760</v>
      </c>
      <c r="DC183">
        <v>8760</v>
      </c>
    </row>
    <row r="184" spans="1:107">
      <c r="A184" t="s">
        <v>539</v>
      </c>
      <c r="B184" t="s">
        <v>539</v>
      </c>
      <c r="C184" t="s">
        <v>742</v>
      </c>
      <c r="D184" t="s">
        <v>1106</v>
      </c>
      <c r="E184" t="s">
        <v>1107</v>
      </c>
      <c r="F184">
        <v>102914</v>
      </c>
      <c r="G184">
        <v>0</v>
      </c>
      <c r="H184">
        <v>0</v>
      </c>
      <c r="I184">
        <v>0</v>
      </c>
      <c r="J184">
        <v>0</v>
      </c>
      <c r="K184">
        <v>0</v>
      </c>
      <c r="L184">
        <v>0</v>
      </c>
      <c r="M184">
        <v>0</v>
      </c>
      <c r="N184">
        <v>0</v>
      </c>
      <c r="O184">
        <v>0</v>
      </c>
      <c r="P184">
        <v>0</v>
      </c>
      <c r="Q184">
        <v>0</v>
      </c>
      <c r="R184">
        <v>0</v>
      </c>
      <c r="S184">
        <v>0</v>
      </c>
      <c r="T184">
        <v>0</v>
      </c>
      <c r="U184">
        <v>0</v>
      </c>
      <c r="V184">
        <v>0</v>
      </c>
      <c r="W184">
        <v>0</v>
      </c>
      <c r="X184">
        <v>3</v>
      </c>
      <c r="Y184">
        <v>7</v>
      </c>
      <c r="Z184">
        <v>9</v>
      </c>
      <c r="AA184">
        <v>13</v>
      </c>
      <c r="AB184">
        <v>20</v>
      </c>
      <c r="AC184">
        <v>24</v>
      </c>
      <c r="AD184">
        <v>27</v>
      </c>
      <c r="AE184">
        <v>39</v>
      </c>
      <c r="AF184">
        <v>63</v>
      </c>
      <c r="AG184">
        <v>92</v>
      </c>
      <c r="AH184">
        <v>111</v>
      </c>
      <c r="AI184">
        <v>148</v>
      </c>
      <c r="AJ184">
        <v>165</v>
      </c>
      <c r="AK184">
        <v>188</v>
      </c>
      <c r="AL184">
        <v>230</v>
      </c>
      <c r="AM184">
        <v>284</v>
      </c>
      <c r="AN184">
        <v>328</v>
      </c>
      <c r="AO184">
        <v>393</v>
      </c>
      <c r="AP184">
        <v>470</v>
      </c>
      <c r="AQ184">
        <v>577</v>
      </c>
      <c r="AR184">
        <v>675</v>
      </c>
      <c r="AS184">
        <v>820</v>
      </c>
      <c r="AT184">
        <v>951</v>
      </c>
      <c r="AU184">
        <v>1175</v>
      </c>
      <c r="AV184">
        <v>1338</v>
      </c>
      <c r="AW184">
        <v>1581</v>
      </c>
      <c r="AX184">
        <v>1822</v>
      </c>
      <c r="AY184">
        <v>2096</v>
      </c>
      <c r="AZ184">
        <v>2351</v>
      </c>
      <c r="BA184">
        <v>2629</v>
      </c>
      <c r="BB184">
        <v>2893</v>
      </c>
      <c r="BC184">
        <v>3289</v>
      </c>
      <c r="BD184">
        <v>3653</v>
      </c>
      <c r="BE184">
        <v>4193</v>
      </c>
      <c r="BF184">
        <v>4499</v>
      </c>
      <c r="BG184">
        <v>4748</v>
      </c>
      <c r="BH184">
        <v>5001</v>
      </c>
      <c r="BI184">
        <v>5310</v>
      </c>
      <c r="BJ184">
        <v>5501</v>
      </c>
      <c r="BK184">
        <v>5774</v>
      </c>
      <c r="BL184">
        <v>5971</v>
      </c>
      <c r="BM184">
        <v>6244</v>
      </c>
      <c r="BN184">
        <v>6453</v>
      </c>
      <c r="BO184">
        <v>6745</v>
      </c>
      <c r="BP184">
        <v>7023</v>
      </c>
      <c r="BQ184">
        <v>7355</v>
      </c>
      <c r="BR184">
        <v>7570</v>
      </c>
      <c r="BS184">
        <v>7842</v>
      </c>
      <c r="BT184">
        <v>8066</v>
      </c>
      <c r="BU184">
        <v>8304</v>
      </c>
      <c r="BV184">
        <v>8415</v>
      </c>
      <c r="BW184">
        <v>8501</v>
      </c>
      <c r="BX184">
        <v>8574</v>
      </c>
      <c r="BY184">
        <v>8641</v>
      </c>
      <c r="BZ184">
        <v>8680</v>
      </c>
      <c r="CA184">
        <v>8728</v>
      </c>
      <c r="CB184">
        <v>8746</v>
      </c>
      <c r="CC184">
        <v>8751</v>
      </c>
      <c r="CD184">
        <v>8752</v>
      </c>
      <c r="CE184">
        <v>8753</v>
      </c>
      <c r="CF184">
        <v>8755</v>
      </c>
      <c r="CG184">
        <v>8757</v>
      </c>
      <c r="CH184">
        <v>8759</v>
      </c>
      <c r="CI184">
        <v>8760</v>
      </c>
      <c r="CJ184">
        <v>8760</v>
      </c>
      <c r="CK184">
        <v>8760</v>
      </c>
      <c r="CL184">
        <v>8760</v>
      </c>
      <c r="CM184">
        <v>8760</v>
      </c>
      <c r="CN184">
        <v>8760</v>
      </c>
      <c r="CO184">
        <v>8760</v>
      </c>
      <c r="CP184">
        <v>8760</v>
      </c>
      <c r="CQ184">
        <v>8760</v>
      </c>
      <c r="CR184">
        <v>8760</v>
      </c>
      <c r="CS184">
        <v>8760</v>
      </c>
      <c r="CT184">
        <v>8760</v>
      </c>
      <c r="CU184">
        <v>8760</v>
      </c>
      <c r="CV184">
        <v>8760</v>
      </c>
      <c r="CW184">
        <v>8760</v>
      </c>
      <c r="CX184">
        <v>8760</v>
      </c>
      <c r="CY184">
        <v>8760</v>
      </c>
      <c r="CZ184">
        <v>8760</v>
      </c>
      <c r="DA184">
        <v>8760</v>
      </c>
      <c r="DB184">
        <v>8760</v>
      </c>
      <c r="DC184">
        <v>8760</v>
      </c>
    </row>
    <row r="185" spans="1:107">
      <c r="A185" s="219" t="s">
        <v>540</v>
      </c>
      <c r="B185" s="219" t="s">
        <v>540</v>
      </c>
      <c r="C185" s="10" t="s">
        <v>742</v>
      </c>
      <c r="D185" s="10" t="s">
        <v>1108</v>
      </c>
      <c r="E185" s="10" t="s">
        <v>1109</v>
      </c>
      <c r="F185" s="10">
        <v>102244</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9</v>
      </c>
      <c r="AQ185">
        <v>15</v>
      </c>
      <c r="AR185">
        <v>24</v>
      </c>
      <c r="AS185">
        <v>34</v>
      </c>
      <c r="AT185">
        <v>48</v>
      </c>
      <c r="AU185">
        <v>92</v>
      </c>
      <c r="AV185">
        <v>126</v>
      </c>
      <c r="AW185">
        <v>194</v>
      </c>
      <c r="AX185">
        <v>271</v>
      </c>
      <c r="AY185">
        <v>384</v>
      </c>
      <c r="AZ185">
        <v>496</v>
      </c>
      <c r="BA185">
        <v>660</v>
      </c>
      <c r="BB185">
        <v>839</v>
      </c>
      <c r="BC185">
        <v>1082</v>
      </c>
      <c r="BD185">
        <v>1373</v>
      </c>
      <c r="BE185">
        <v>1808</v>
      </c>
      <c r="BF185">
        <v>2222</v>
      </c>
      <c r="BG185">
        <v>2664</v>
      </c>
      <c r="BH185">
        <v>3075</v>
      </c>
      <c r="BI185">
        <v>3453</v>
      </c>
      <c r="BJ185">
        <v>3797</v>
      </c>
      <c r="BK185">
        <v>4158</v>
      </c>
      <c r="BL185">
        <v>4472</v>
      </c>
      <c r="BM185">
        <v>4911</v>
      </c>
      <c r="BN185">
        <v>5220</v>
      </c>
      <c r="BO185">
        <v>5651</v>
      </c>
      <c r="BP185">
        <v>5959</v>
      </c>
      <c r="BQ185">
        <v>6329</v>
      </c>
      <c r="BR185">
        <v>6635</v>
      </c>
      <c r="BS185">
        <v>7069</v>
      </c>
      <c r="BT185">
        <v>7391</v>
      </c>
      <c r="BU185">
        <v>7732</v>
      </c>
      <c r="BV185">
        <v>7990</v>
      </c>
      <c r="BW185">
        <v>8214</v>
      </c>
      <c r="BX185">
        <v>8344</v>
      </c>
      <c r="BY185">
        <v>8475</v>
      </c>
      <c r="BZ185">
        <v>8550</v>
      </c>
      <c r="CA185">
        <v>8634</v>
      </c>
      <c r="CB185">
        <v>8665</v>
      </c>
      <c r="CC185">
        <v>8701</v>
      </c>
      <c r="CD185">
        <v>8730</v>
      </c>
      <c r="CE185">
        <v>8750</v>
      </c>
      <c r="CF185">
        <v>8758</v>
      </c>
      <c r="CG185">
        <v>8760</v>
      </c>
      <c r="CH185">
        <v>8760</v>
      </c>
      <c r="CI185">
        <v>8760</v>
      </c>
      <c r="CJ185">
        <v>8760</v>
      </c>
      <c r="CK185">
        <v>8760</v>
      </c>
      <c r="CL185">
        <v>8760</v>
      </c>
      <c r="CM185">
        <v>8760</v>
      </c>
      <c r="CN185">
        <v>8760</v>
      </c>
      <c r="CO185">
        <v>8760</v>
      </c>
      <c r="CP185">
        <v>8760</v>
      </c>
      <c r="CQ185">
        <v>8760</v>
      </c>
      <c r="CR185">
        <v>8760</v>
      </c>
      <c r="CS185">
        <v>8760</v>
      </c>
      <c r="CT185">
        <v>8760</v>
      </c>
      <c r="CU185">
        <v>8760</v>
      </c>
      <c r="CV185">
        <v>8760</v>
      </c>
      <c r="CW185">
        <v>8760</v>
      </c>
      <c r="CX185">
        <v>8760</v>
      </c>
      <c r="CY185">
        <v>8760</v>
      </c>
      <c r="CZ185">
        <v>8760</v>
      </c>
      <c r="DA185">
        <v>8760</v>
      </c>
      <c r="DB185">
        <v>8760</v>
      </c>
      <c r="DC185">
        <v>8760</v>
      </c>
    </row>
    <row r="186" spans="1:107">
      <c r="A186" t="s">
        <v>541</v>
      </c>
      <c r="B186" t="s">
        <v>541</v>
      </c>
      <c r="C186" t="s">
        <v>742</v>
      </c>
      <c r="D186" t="s">
        <v>1110</v>
      </c>
      <c r="E186" t="s">
        <v>1111</v>
      </c>
      <c r="F186">
        <v>102309</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29</v>
      </c>
      <c r="AT186">
        <v>66</v>
      </c>
      <c r="AU186">
        <v>92</v>
      </c>
      <c r="AV186">
        <v>133</v>
      </c>
      <c r="AW186">
        <v>198</v>
      </c>
      <c r="AX186">
        <v>257</v>
      </c>
      <c r="AY186">
        <v>355</v>
      </c>
      <c r="AZ186">
        <v>460</v>
      </c>
      <c r="BA186">
        <v>627</v>
      </c>
      <c r="BB186">
        <v>833</v>
      </c>
      <c r="BC186">
        <v>1122</v>
      </c>
      <c r="BD186">
        <v>1345</v>
      </c>
      <c r="BE186">
        <v>1751</v>
      </c>
      <c r="BF186">
        <v>2107</v>
      </c>
      <c r="BG186">
        <v>2601</v>
      </c>
      <c r="BH186">
        <v>3018</v>
      </c>
      <c r="BI186">
        <v>3499</v>
      </c>
      <c r="BJ186">
        <v>3791</v>
      </c>
      <c r="BK186">
        <v>4179</v>
      </c>
      <c r="BL186">
        <v>4487</v>
      </c>
      <c r="BM186">
        <v>4894</v>
      </c>
      <c r="BN186">
        <v>5169</v>
      </c>
      <c r="BO186">
        <v>5477</v>
      </c>
      <c r="BP186">
        <v>5752</v>
      </c>
      <c r="BQ186">
        <v>6142</v>
      </c>
      <c r="BR186">
        <v>6450</v>
      </c>
      <c r="BS186">
        <v>6837</v>
      </c>
      <c r="BT186">
        <v>7134</v>
      </c>
      <c r="BU186">
        <v>7459</v>
      </c>
      <c r="BV186">
        <v>7708</v>
      </c>
      <c r="BW186">
        <v>7937</v>
      </c>
      <c r="BX186">
        <v>8111</v>
      </c>
      <c r="BY186">
        <v>8258</v>
      </c>
      <c r="BZ186">
        <v>8386</v>
      </c>
      <c r="CA186">
        <v>8512</v>
      </c>
      <c r="CB186">
        <v>8576</v>
      </c>
      <c r="CC186">
        <v>8635</v>
      </c>
      <c r="CD186">
        <v>8666</v>
      </c>
      <c r="CE186">
        <v>8712</v>
      </c>
      <c r="CF186">
        <v>8733</v>
      </c>
      <c r="CG186">
        <v>8746</v>
      </c>
      <c r="CH186">
        <v>8753</v>
      </c>
      <c r="CI186">
        <v>8757</v>
      </c>
      <c r="CJ186">
        <v>8760</v>
      </c>
      <c r="CK186">
        <v>8760</v>
      </c>
      <c r="CL186">
        <v>8760</v>
      </c>
      <c r="CM186">
        <v>8760</v>
      </c>
      <c r="CN186">
        <v>8760</v>
      </c>
      <c r="CO186">
        <v>8760</v>
      </c>
      <c r="CP186">
        <v>8760</v>
      </c>
      <c r="CQ186">
        <v>8760</v>
      </c>
      <c r="CR186">
        <v>8760</v>
      </c>
      <c r="CS186">
        <v>8760</v>
      </c>
      <c r="CT186">
        <v>8760</v>
      </c>
      <c r="CU186">
        <v>8760</v>
      </c>
      <c r="CV186">
        <v>8760</v>
      </c>
      <c r="CW186">
        <v>8760</v>
      </c>
      <c r="CX186">
        <v>8760</v>
      </c>
      <c r="CY186">
        <v>8760</v>
      </c>
      <c r="CZ186">
        <v>8760</v>
      </c>
      <c r="DA186">
        <v>8760</v>
      </c>
      <c r="DB186">
        <v>8760</v>
      </c>
      <c r="DC186">
        <v>8760</v>
      </c>
    </row>
    <row r="187" spans="1:107">
      <c r="A187" t="s">
        <v>543</v>
      </c>
      <c r="B187" t="s">
        <v>543</v>
      </c>
      <c r="C187" t="s">
        <v>742</v>
      </c>
      <c r="D187" t="s">
        <v>1112</v>
      </c>
      <c r="E187" t="s">
        <v>1113</v>
      </c>
      <c r="F187">
        <v>102413</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1</v>
      </c>
      <c r="AQ187">
        <v>13</v>
      </c>
      <c r="AR187">
        <v>27</v>
      </c>
      <c r="AS187">
        <v>61</v>
      </c>
      <c r="AT187">
        <v>80</v>
      </c>
      <c r="AU187">
        <v>119</v>
      </c>
      <c r="AV187">
        <v>174</v>
      </c>
      <c r="AW187">
        <v>264</v>
      </c>
      <c r="AX187">
        <v>314</v>
      </c>
      <c r="AY187">
        <v>400</v>
      </c>
      <c r="AZ187">
        <v>493</v>
      </c>
      <c r="BA187">
        <v>635</v>
      </c>
      <c r="BB187">
        <v>806</v>
      </c>
      <c r="BC187">
        <v>1092</v>
      </c>
      <c r="BD187">
        <v>1404</v>
      </c>
      <c r="BE187">
        <v>1975</v>
      </c>
      <c r="BF187">
        <v>2412</v>
      </c>
      <c r="BG187">
        <v>2892</v>
      </c>
      <c r="BH187">
        <v>3237</v>
      </c>
      <c r="BI187">
        <v>3649</v>
      </c>
      <c r="BJ187">
        <v>3945</v>
      </c>
      <c r="BK187">
        <v>4273</v>
      </c>
      <c r="BL187">
        <v>4595</v>
      </c>
      <c r="BM187">
        <v>4996</v>
      </c>
      <c r="BN187">
        <v>5259</v>
      </c>
      <c r="BO187">
        <v>5685</v>
      </c>
      <c r="BP187">
        <v>5994</v>
      </c>
      <c r="BQ187">
        <v>6369</v>
      </c>
      <c r="BR187">
        <v>6670</v>
      </c>
      <c r="BS187">
        <v>7045</v>
      </c>
      <c r="BT187">
        <v>7306</v>
      </c>
      <c r="BU187">
        <v>7584</v>
      </c>
      <c r="BV187">
        <v>7837</v>
      </c>
      <c r="BW187">
        <v>8130</v>
      </c>
      <c r="BX187">
        <v>8325</v>
      </c>
      <c r="BY187">
        <v>8491</v>
      </c>
      <c r="BZ187">
        <v>8609</v>
      </c>
      <c r="CA187">
        <v>8676</v>
      </c>
      <c r="CB187">
        <v>8717</v>
      </c>
      <c r="CC187">
        <v>8748</v>
      </c>
      <c r="CD187">
        <v>8760</v>
      </c>
      <c r="CE187">
        <v>8760</v>
      </c>
      <c r="CF187">
        <v>8760</v>
      </c>
      <c r="CG187">
        <v>8760</v>
      </c>
      <c r="CH187">
        <v>8760</v>
      </c>
      <c r="CI187">
        <v>8760</v>
      </c>
      <c r="CJ187">
        <v>8760</v>
      </c>
      <c r="CK187">
        <v>8760</v>
      </c>
      <c r="CL187">
        <v>8760</v>
      </c>
      <c r="CM187">
        <v>8760</v>
      </c>
      <c r="CN187">
        <v>8760</v>
      </c>
      <c r="CO187">
        <v>8760</v>
      </c>
      <c r="CP187">
        <v>8760</v>
      </c>
      <c r="CQ187">
        <v>8760</v>
      </c>
      <c r="CR187">
        <v>8760</v>
      </c>
      <c r="CS187">
        <v>8760</v>
      </c>
      <c r="CT187">
        <v>8760</v>
      </c>
      <c r="CU187">
        <v>8760</v>
      </c>
      <c r="CV187">
        <v>8760</v>
      </c>
      <c r="CW187">
        <v>8760</v>
      </c>
      <c r="CX187">
        <v>8760</v>
      </c>
      <c r="CY187">
        <v>8760</v>
      </c>
      <c r="CZ187">
        <v>8760</v>
      </c>
      <c r="DA187">
        <v>8760</v>
      </c>
      <c r="DB187">
        <v>8760</v>
      </c>
      <c r="DC187">
        <v>8760</v>
      </c>
    </row>
    <row r="188" spans="1:107">
      <c r="A188" t="s">
        <v>542</v>
      </c>
      <c r="B188" t="s">
        <v>542</v>
      </c>
      <c r="C188" t="s">
        <v>742</v>
      </c>
      <c r="D188" t="s">
        <v>869</v>
      </c>
      <c r="E188" t="s">
        <v>1114</v>
      </c>
      <c r="F188">
        <v>102645</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4</v>
      </c>
      <c r="AP188">
        <v>15</v>
      </c>
      <c r="AQ188">
        <v>26</v>
      </c>
      <c r="AR188">
        <v>51</v>
      </c>
      <c r="AS188">
        <v>79</v>
      </c>
      <c r="AT188">
        <v>108</v>
      </c>
      <c r="AU188">
        <v>153</v>
      </c>
      <c r="AV188">
        <v>203</v>
      </c>
      <c r="AW188">
        <v>256</v>
      </c>
      <c r="AX188">
        <v>310</v>
      </c>
      <c r="AY188">
        <v>391</v>
      </c>
      <c r="AZ188">
        <v>485</v>
      </c>
      <c r="BA188">
        <v>664</v>
      </c>
      <c r="BB188">
        <v>867</v>
      </c>
      <c r="BC188">
        <v>1178</v>
      </c>
      <c r="BD188">
        <v>1485</v>
      </c>
      <c r="BE188">
        <v>1959</v>
      </c>
      <c r="BF188">
        <v>2379</v>
      </c>
      <c r="BG188">
        <v>2824</v>
      </c>
      <c r="BH188">
        <v>3198</v>
      </c>
      <c r="BI188">
        <v>3669</v>
      </c>
      <c r="BJ188">
        <v>4073</v>
      </c>
      <c r="BK188">
        <v>4478</v>
      </c>
      <c r="BL188">
        <v>4802</v>
      </c>
      <c r="BM188">
        <v>5137</v>
      </c>
      <c r="BN188">
        <v>5357</v>
      </c>
      <c r="BO188">
        <v>5676</v>
      </c>
      <c r="BP188">
        <v>5978</v>
      </c>
      <c r="BQ188">
        <v>6372</v>
      </c>
      <c r="BR188">
        <v>6690</v>
      </c>
      <c r="BS188">
        <v>7013</v>
      </c>
      <c r="BT188">
        <v>7265</v>
      </c>
      <c r="BU188">
        <v>7537</v>
      </c>
      <c r="BV188">
        <v>7716</v>
      </c>
      <c r="BW188">
        <v>7922</v>
      </c>
      <c r="BX188">
        <v>8077</v>
      </c>
      <c r="BY188">
        <v>8272</v>
      </c>
      <c r="BZ188">
        <v>8398</v>
      </c>
      <c r="CA188">
        <v>8498</v>
      </c>
      <c r="CB188">
        <v>8571</v>
      </c>
      <c r="CC188">
        <v>8649</v>
      </c>
      <c r="CD188">
        <v>8688</v>
      </c>
      <c r="CE188">
        <v>8722</v>
      </c>
      <c r="CF188">
        <v>8735</v>
      </c>
      <c r="CG188">
        <v>8752</v>
      </c>
      <c r="CH188">
        <v>8754</v>
      </c>
      <c r="CI188">
        <v>8758</v>
      </c>
      <c r="CJ188">
        <v>8760</v>
      </c>
      <c r="CK188">
        <v>8760</v>
      </c>
      <c r="CL188">
        <v>8760</v>
      </c>
      <c r="CM188">
        <v>8760</v>
      </c>
      <c r="CN188">
        <v>8760</v>
      </c>
      <c r="CO188">
        <v>8760</v>
      </c>
      <c r="CP188">
        <v>8760</v>
      </c>
      <c r="CQ188">
        <v>8760</v>
      </c>
      <c r="CR188">
        <v>8760</v>
      </c>
      <c r="CS188">
        <v>8760</v>
      </c>
      <c r="CT188">
        <v>8760</v>
      </c>
      <c r="CU188">
        <v>8760</v>
      </c>
      <c r="CV188">
        <v>8760</v>
      </c>
      <c r="CW188">
        <v>8760</v>
      </c>
      <c r="CX188">
        <v>8760</v>
      </c>
      <c r="CY188">
        <v>8760</v>
      </c>
      <c r="CZ188">
        <v>8760</v>
      </c>
      <c r="DA188">
        <v>8760</v>
      </c>
      <c r="DB188">
        <v>8760</v>
      </c>
      <c r="DC188">
        <v>8760</v>
      </c>
    </row>
    <row r="189" spans="1:107">
      <c r="A189" t="s">
        <v>544</v>
      </c>
      <c r="B189" t="s">
        <v>544</v>
      </c>
      <c r="C189" t="s">
        <v>742</v>
      </c>
      <c r="D189" t="s">
        <v>1115</v>
      </c>
      <c r="E189" t="s">
        <v>1116</v>
      </c>
      <c r="F189">
        <v>102609</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1</v>
      </c>
      <c r="AT189">
        <v>23</v>
      </c>
      <c r="AU189">
        <v>59</v>
      </c>
      <c r="AV189">
        <v>79</v>
      </c>
      <c r="AW189">
        <v>105</v>
      </c>
      <c r="AX189">
        <v>137</v>
      </c>
      <c r="AY189">
        <v>195</v>
      </c>
      <c r="AZ189">
        <v>250</v>
      </c>
      <c r="BA189">
        <v>338</v>
      </c>
      <c r="BB189">
        <v>433</v>
      </c>
      <c r="BC189">
        <v>727</v>
      </c>
      <c r="BD189">
        <v>1063</v>
      </c>
      <c r="BE189">
        <v>1609</v>
      </c>
      <c r="BF189">
        <v>2030</v>
      </c>
      <c r="BG189">
        <v>2583</v>
      </c>
      <c r="BH189">
        <v>3054</v>
      </c>
      <c r="BI189">
        <v>3550</v>
      </c>
      <c r="BJ189">
        <v>3899</v>
      </c>
      <c r="BK189">
        <v>4293</v>
      </c>
      <c r="BL189">
        <v>4660</v>
      </c>
      <c r="BM189">
        <v>5027</v>
      </c>
      <c r="BN189">
        <v>5383</v>
      </c>
      <c r="BO189">
        <v>5795</v>
      </c>
      <c r="BP189">
        <v>6105</v>
      </c>
      <c r="BQ189">
        <v>6526</v>
      </c>
      <c r="BR189">
        <v>6800</v>
      </c>
      <c r="BS189">
        <v>7124</v>
      </c>
      <c r="BT189">
        <v>7376</v>
      </c>
      <c r="BU189">
        <v>7655</v>
      </c>
      <c r="BV189">
        <v>7891</v>
      </c>
      <c r="BW189">
        <v>8130</v>
      </c>
      <c r="BX189">
        <v>8330</v>
      </c>
      <c r="BY189">
        <v>8495</v>
      </c>
      <c r="BZ189">
        <v>8584</v>
      </c>
      <c r="CA189">
        <v>8673</v>
      </c>
      <c r="CB189">
        <v>8727</v>
      </c>
      <c r="CC189">
        <v>8754</v>
      </c>
      <c r="CD189">
        <v>8758</v>
      </c>
      <c r="CE189">
        <v>8760</v>
      </c>
      <c r="CF189">
        <v>8760</v>
      </c>
      <c r="CG189">
        <v>8760</v>
      </c>
      <c r="CH189">
        <v>8760</v>
      </c>
      <c r="CI189">
        <v>8760</v>
      </c>
      <c r="CJ189">
        <v>8760</v>
      </c>
      <c r="CK189">
        <v>8760</v>
      </c>
      <c r="CL189">
        <v>8760</v>
      </c>
      <c r="CM189">
        <v>8760</v>
      </c>
      <c r="CN189">
        <v>8760</v>
      </c>
      <c r="CO189">
        <v>8760</v>
      </c>
      <c r="CP189">
        <v>8760</v>
      </c>
      <c r="CQ189">
        <v>8760</v>
      </c>
      <c r="CR189">
        <v>8760</v>
      </c>
      <c r="CS189">
        <v>8760</v>
      </c>
      <c r="CT189">
        <v>8760</v>
      </c>
      <c r="CU189">
        <v>8760</v>
      </c>
      <c r="CV189">
        <v>8760</v>
      </c>
      <c r="CW189">
        <v>8760</v>
      </c>
      <c r="CX189">
        <v>8760</v>
      </c>
      <c r="CY189">
        <v>8760</v>
      </c>
      <c r="CZ189">
        <v>8760</v>
      </c>
      <c r="DA189">
        <v>8760</v>
      </c>
      <c r="DB189">
        <v>8760</v>
      </c>
      <c r="DC189">
        <v>8760</v>
      </c>
    </row>
    <row r="190" spans="1:107">
      <c r="A190" t="s">
        <v>547</v>
      </c>
      <c r="B190" t="s">
        <v>547</v>
      </c>
      <c r="C190" t="s">
        <v>742</v>
      </c>
      <c r="D190" t="s">
        <v>1117</v>
      </c>
      <c r="E190" t="s">
        <v>1118</v>
      </c>
      <c r="F190">
        <v>102712</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1</v>
      </c>
      <c r="AM190">
        <v>5</v>
      </c>
      <c r="AN190">
        <v>11</v>
      </c>
      <c r="AO190">
        <v>33</v>
      </c>
      <c r="AP190">
        <v>59</v>
      </c>
      <c r="AQ190">
        <v>108</v>
      </c>
      <c r="AR190">
        <v>158</v>
      </c>
      <c r="AS190">
        <v>213</v>
      </c>
      <c r="AT190">
        <v>254</v>
      </c>
      <c r="AU190">
        <v>331</v>
      </c>
      <c r="AV190">
        <v>393</v>
      </c>
      <c r="AW190">
        <v>491</v>
      </c>
      <c r="AX190">
        <v>575</v>
      </c>
      <c r="AY190">
        <v>710</v>
      </c>
      <c r="AZ190">
        <v>846</v>
      </c>
      <c r="BA190">
        <v>1103</v>
      </c>
      <c r="BB190">
        <v>1354</v>
      </c>
      <c r="BC190">
        <v>1732</v>
      </c>
      <c r="BD190">
        <v>2133</v>
      </c>
      <c r="BE190">
        <v>2614</v>
      </c>
      <c r="BF190">
        <v>2996</v>
      </c>
      <c r="BG190">
        <v>3427</v>
      </c>
      <c r="BH190">
        <v>3772</v>
      </c>
      <c r="BI190">
        <v>4140</v>
      </c>
      <c r="BJ190">
        <v>4423</v>
      </c>
      <c r="BK190">
        <v>4815</v>
      </c>
      <c r="BL190">
        <v>5113</v>
      </c>
      <c r="BM190">
        <v>5451</v>
      </c>
      <c r="BN190">
        <v>5738</v>
      </c>
      <c r="BO190">
        <v>6077</v>
      </c>
      <c r="BP190">
        <v>6356</v>
      </c>
      <c r="BQ190">
        <v>6728</v>
      </c>
      <c r="BR190">
        <v>6947</v>
      </c>
      <c r="BS190">
        <v>7251</v>
      </c>
      <c r="BT190">
        <v>7491</v>
      </c>
      <c r="BU190">
        <v>7730</v>
      </c>
      <c r="BV190">
        <v>7957</v>
      </c>
      <c r="BW190">
        <v>8201</v>
      </c>
      <c r="BX190">
        <v>8362</v>
      </c>
      <c r="BY190">
        <v>8496</v>
      </c>
      <c r="BZ190">
        <v>8585</v>
      </c>
      <c r="CA190">
        <v>8664</v>
      </c>
      <c r="CB190">
        <v>8691</v>
      </c>
      <c r="CC190">
        <v>8716</v>
      </c>
      <c r="CD190">
        <v>8728</v>
      </c>
      <c r="CE190">
        <v>8739</v>
      </c>
      <c r="CF190">
        <v>8747</v>
      </c>
      <c r="CG190">
        <v>8751</v>
      </c>
      <c r="CH190">
        <v>8756</v>
      </c>
      <c r="CI190">
        <v>8760</v>
      </c>
      <c r="CJ190">
        <v>8760</v>
      </c>
      <c r="CK190">
        <v>8760</v>
      </c>
      <c r="CL190">
        <v>8760</v>
      </c>
      <c r="CM190">
        <v>8760</v>
      </c>
      <c r="CN190">
        <v>8760</v>
      </c>
      <c r="CO190">
        <v>8760</v>
      </c>
      <c r="CP190">
        <v>8760</v>
      </c>
      <c r="CQ190">
        <v>8760</v>
      </c>
      <c r="CR190">
        <v>8760</v>
      </c>
      <c r="CS190">
        <v>8760</v>
      </c>
      <c r="CT190">
        <v>8760</v>
      </c>
      <c r="CU190">
        <v>8760</v>
      </c>
      <c r="CV190">
        <v>8760</v>
      </c>
      <c r="CW190">
        <v>8760</v>
      </c>
      <c r="CX190">
        <v>8760</v>
      </c>
      <c r="CY190">
        <v>8760</v>
      </c>
      <c r="CZ190">
        <v>8760</v>
      </c>
      <c r="DA190">
        <v>8760</v>
      </c>
      <c r="DB190">
        <v>8760</v>
      </c>
      <c r="DC190">
        <v>8760</v>
      </c>
    </row>
    <row r="191" spans="1:107">
      <c r="A191" t="s">
        <v>670</v>
      </c>
      <c r="B191" t="s">
        <v>670</v>
      </c>
      <c r="C191" t="s">
        <v>742</v>
      </c>
      <c r="D191" t="s">
        <v>1119</v>
      </c>
      <c r="E191" t="s">
        <v>1120</v>
      </c>
      <c r="F191">
        <v>102236</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6</v>
      </c>
      <c r="AW191">
        <v>14</v>
      </c>
      <c r="AX191">
        <v>19</v>
      </c>
      <c r="AY191">
        <v>29</v>
      </c>
      <c r="AZ191">
        <v>40</v>
      </c>
      <c r="BA191">
        <v>89</v>
      </c>
      <c r="BB191">
        <v>181</v>
      </c>
      <c r="BC191">
        <v>349</v>
      </c>
      <c r="BD191">
        <v>517</v>
      </c>
      <c r="BE191">
        <v>818</v>
      </c>
      <c r="BF191">
        <v>1161</v>
      </c>
      <c r="BG191">
        <v>1701</v>
      </c>
      <c r="BH191">
        <v>2124</v>
      </c>
      <c r="BI191">
        <v>2688</v>
      </c>
      <c r="BJ191">
        <v>3133</v>
      </c>
      <c r="BK191">
        <v>3665</v>
      </c>
      <c r="BL191">
        <v>4020</v>
      </c>
      <c r="BM191">
        <v>4367</v>
      </c>
      <c r="BN191">
        <v>4611</v>
      </c>
      <c r="BO191">
        <v>5003</v>
      </c>
      <c r="BP191">
        <v>5338</v>
      </c>
      <c r="BQ191">
        <v>5853</v>
      </c>
      <c r="BR191">
        <v>6208</v>
      </c>
      <c r="BS191">
        <v>6733</v>
      </c>
      <c r="BT191">
        <v>7208</v>
      </c>
      <c r="BU191">
        <v>7753</v>
      </c>
      <c r="BV191">
        <v>8063</v>
      </c>
      <c r="BW191">
        <v>8306</v>
      </c>
      <c r="BX191">
        <v>8459</v>
      </c>
      <c r="BY191">
        <v>8593</v>
      </c>
      <c r="BZ191">
        <v>8646</v>
      </c>
      <c r="CA191">
        <v>8710</v>
      </c>
      <c r="CB191">
        <v>8731</v>
      </c>
      <c r="CC191">
        <v>8750</v>
      </c>
      <c r="CD191">
        <v>8756</v>
      </c>
      <c r="CE191">
        <v>8760</v>
      </c>
      <c r="CF191">
        <v>8760</v>
      </c>
      <c r="CG191">
        <v>8760</v>
      </c>
      <c r="CH191">
        <v>8760</v>
      </c>
      <c r="CI191">
        <v>8760</v>
      </c>
      <c r="CJ191">
        <v>8760</v>
      </c>
      <c r="CK191">
        <v>8760</v>
      </c>
      <c r="CL191">
        <v>8760</v>
      </c>
      <c r="CM191">
        <v>8760</v>
      </c>
      <c r="CN191">
        <v>8760</v>
      </c>
      <c r="CO191">
        <v>8760</v>
      </c>
      <c r="CP191">
        <v>8760</v>
      </c>
      <c r="CQ191">
        <v>8760</v>
      </c>
      <c r="CR191">
        <v>8760</v>
      </c>
      <c r="CS191">
        <v>8760</v>
      </c>
      <c r="CT191">
        <v>8760</v>
      </c>
      <c r="CU191">
        <v>8760</v>
      </c>
      <c r="CV191">
        <v>8760</v>
      </c>
      <c r="CW191">
        <v>8760</v>
      </c>
      <c r="CX191">
        <v>8760</v>
      </c>
      <c r="CY191">
        <v>8760</v>
      </c>
      <c r="CZ191">
        <v>8760</v>
      </c>
      <c r="DA191">
        <v>8760</v>
      </c>
      <c r="DB191">
        <v>8760</v>
      </c>
      <c r="DC191">
        <v>8760</v>
      </c>
    </row>
    <row r="192" spans="1:107">
      <c r="A192" t="s">
        <v>671</v>
      </c>
      <c r="B192" t="s">
        <v>671</v>
      </c>
      <c r="C192" t="s">
        <v>742</v>
      </c>
      <c r="D192" t="s">
        <v>1121</v>
      </c>
      <c r="E192" t="s">
        <v>1122</v>
      </c>
      <c r="F192">
        <v>102401</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5</v>
      </c>
      <c r="AR192">
        <v>10</v>
      </c>
      <c r="AS192">
        <v>13</v>
      </c>
      <c r="AT192">
        <v>15</v>
      </c>
      <c r="AU192">
        <v>28</v>
      </c>
      <c r="AV192">
        <v>36</v>
      </c>
      <c r="AW192">
        <v>47</v>
      </c>
      <c r="AX192">
        <v>77</v>
      </c>
      <c r="AY192">
        <v>138</v>
      </c>
      <c r="AZ192">
        <v>209</v>
      </c>
      <c r="BA192">
        <v>375</v>
      </c>
      <c r="BB192">
        <v>576</v>
      </c>
      <c r="BC192">
        <v>878</v>
      </c>
      <c r="BD192">
        <v>1245</v>
      </c>
      <c r="BE192">
        <v>1725</v>
      </c>
      <c r="BF192">
        <v>2143</v>
      </c>
      <c r="BG192">
        <v>2622</v>
      </c>
      <c r="BH192">
        <v>2994</v>
      </c>
      <c r="BI192">
        <v>3463</v>
      </c>
      <c r="BJ192">
        <v>3780</v>
      </c>
      <c r="BK192">
        <v>4229</v>
      </c>
      <c r="BL192">
        <v>4603</v>
      </c>
      <c r="BM192">
        <v>4999</v>
      </c>
      <c r="BN192">
        <v>5308</v>
      </c>
      <c r="BO192">
        <v>5688</v>
      </c>
      <c r="BP192">
        <v>6014</v>
      </c>
      <c r="BQ192">
        <v>6459</v>
      </c>
      <c r="BR192">
        <v>6826</v>
      </c>
      <c r="BS192">
        <v>7233</v>
      </c>
      <c r="BT192">
        <v>7494</v>
      </c>
      <c r="BU192">
        <v>7838</v>
      </c>
      <c r="BV192">
        <v>8030</v>
      </c>
      <c r="BW192">
        <v>8220</v>
      </c>
      <c r="BX192">
        <v>8352</v>
      </c>
      <c r="BY192">
        <v>8504</v>
      </c>
      <c r="BZ192">
        <v>8583</v>
      </c>
      <c r="CA192">
        <v>8635</v>
      </c>
      <c r="CB192">
        <v>8671</v>
      </c>
      <c r="CC192">
        <v>8701</v>
      </c>
      <c r="CD192">
        <v>8718</v>
      </c>
      <c r="CE192">
        <v>8732</v>
      </c>
      <c r="CF192">
        <v>8749</v>
      </c>
      <c r="CG192">
        <v>8758</v>
      </c>
      <c r="CH192">
        <v>8760</v>
      </c>
      <c r="CI192">
        <v>8760</v>
      </c>
      <c r="CJ192">
        <v>8760</v>
      </c>
      <c r="CK192">
        <v>8760</v>
      </c>
      <c r="CL192">
        <v>8760</v>
      </c>
      <c r="CM192">
        <v>8760</v>
      </c>
      <c r="CN192">
        <v>8760</v>
      </c>
      <c r="CO192">
        <v>8760</v>
      </c>
      <c r="CP192">
        <v>8760</v>
      </c>
      <c r="CQ192">
        <v>8760</v>
      </c>
      <c r="CR192">
        <v>8760</v>
      </c>
      <c r="CS192">
        <v>8760</v>
      </c>
      <c r="CT192">
        <v>8760</v>
      </c>
      <c r="CU192">
        <v>8760</v>
      </c>
      <c r="CV192">
        <v>8760</v>
      </c>
      <c r="CW192">
        <v>8760</v>
      </c>
      <c r="CX192">
        <v>8760</v>
      </c>
      <c r="CY192">
        <v>8760</v>
      </c>
      <c r="CZ192">
        <v>8760</v>
      </c>
      <c r="DA192">
        <v>8760</v>
      </c>
      <c r="DB192">
        <v>8760</v>
      </c>
      <c r="DC192">
        <v>8760</v>
      </c>
    </row>
    <row r="193" spans="1:107">
      <c r="A193" t="s">
        <v>548</v>
      </c>
      <c r="B193" t="s">
        <v>548</v>
      </c>
      <c r="C193" t="s">
        <v>742</v>
      </c>
      <c r="D193" t="s">
        <v>1123</v>
      </c>
      <c r="E193" t="s">
        <v>1124</v>
      </c>
      <c r="F193">
        <v>102116</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2</v>
      </c>
      <c r="AT193">
        <v>5</v>
      </c>
      <c r="AU193">
        <v>17</v>
      </c>
      <c r="AV193">
        <v>31</v>
      </c>
      <c r="AW193">
        <v>56</v>
      </c>
      <c r="AX193">
        <v>79</v>
      </c>
      <c r="AY193">
        <v>122</v>
      </c>
      <c r="AZ193">
        <v>214</v>
      </c>
      <c r="BA193">
        <v>412</v>
      </c>
      <c r="BB193">
        <v>646</v>
      </c>
      <c r="BC193">
        <v>985</v>
      </c>
      <c r="BD193">
        <v>1269</v>
      </c>
      <c r="BE193">
        <v>1688</v>
      </c>
      <c r="BF193">
        <v>2126</v>
      </c>
      <c r="BG193">
        <v>2600</v>
      </c>
      <c r="BH193">
        <v>3045</v>
      </c>
      <c r="BI193">
        <v>3438</v>
      </c>
      <c r="BJ193">
        <v>3728</v>
      </c>
      <c r="BK193">
        <v>4138</v>
      </c>
      <c r="BL193">
        <v>4472</v>
      </c>
      <c r="BM193">
        <v>4833</v>
      </c>
      <c r="BN193">
        <v>5162</v>
      </c>
      <c r="BO193">
        <v>5542</v>
      </c>
      <c r="BP193">
        <v>5867</v>
      </c>
      <c r="BQ193">
        <v>6260</v>
      </c>
      <c r="BR193">
        <v>6579</v>
      </c>
      <c r="BS193">
        <v>6934</v>
      </c>
      <c r="BT193">
        <v>7199</v>
      </c>
      <c r="BU193">
        <v>7498</v>
      </c>
      <c r="BV193">
        <v>7736</v>
      </c>
      <c r="BW193">
        <v>7972</v>
      </c>
      <c r="BX193">
        <v>8146</v>
      </c>
      <c r="BY193">
        <v>8343</v>
      </c>
      <c r="BZ193">
        <v>8468</v>
      </c>
      <c r="CA193">
        <v>8583</v>
      </c>
      <c r="CB193">
        <v>8641</v>
      </c>
      <c r="CC193">
        <v>8699</v>
      </c>
      <c r="CD193">
        <v>8731</v>
      </c>
      <c r="CE193">
        <v>8750</v>
      </c>
      <c r="CF193">
        <v>8760</v>
      </c>
      <c r="CG193">
        <v>8760</v>
      </c>
      <c r="CH193">
        <v>8760</v>
      </c>
      <c r="CI193">
        <v>8760</v>
      </c>
      <c r="CJ193">
        <v>8760</v>
      </c>
      <c r="CK193">
        <v>8760</v>
      </c>
      <c r="CL193">
        <v>8760</v>
      </c>
      <c r="CM193">
        <v>8760</v>
      </c>
      <c r="CN193">
        <v>8760</v>
      </c>
      <c r="CO193">
        <v>8760</v>
      </c>
      <c r="CP193">
        <v>8760</v>
      </c>
      <c r="CQ193">
        <v>8760</v>
      </c>
      <c r="CR193">
        <v>8760</v>
      </c>
      <c r="CS193">
        <v>8760</v>
      </c>
      <c r="CT193">
        <v>8760</v>
      </c>
      <c r="CU193">
        <v>8760</v>
      </c>
      <c r="CV193">
        <v>8760</v>
      </c>
      <c r="CW193">
        <v>8760</v>
      </c>
      <c r="CX193">
        <v>8760</v>
      </c>
      <c r="CY193">
        <v>8760</v>
      </c>
      <c r="CZ193">
        <v>8760</v>
      </c>
      <c r="DA193">
        <v>8760</v>
      </c>
      <c r="DB193">
        <v>8760</v>
      </c>
      <c r="DC193">
        <v>8760</v>
      </c>
    </row>
    <row r="194" spans="1:107">
      <c r="A194" t="s">
        <v>672</v>
      </c>
      <c r="B194" t="s">
        <v>672</v>
      </c>
      <c r="C194" t="s">
        <v>742</v>
      </c>
      <c r="D194" t="s">
        <v>1125</v>
      </c>
      <c r="E194" t="s">
        <v>1126</v>
      </c>
      <c r="F194">
        <v>102514</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1</v>
      </c>
      <c r="AP194">
        <v>7</v>
      </c>
      <c r="AQ194">
        <v>35</v>
      </c>
      <c r="AR194">
        <v>61</v>
      </c>
      <c r="AS194">
        <v>91</v>
      </c>
      <c r="AT194">
        <v>124</v>
      </c>
      <c r="AU194">
        <v>174</v>
      </c>
      <c r="AV194">
        <v>228</v>
      </c>
      <c r="AW194">
        <v>322</v>
      </c>
      <c r="AX194">
        <v>396</v>
      </c>
      <c r="AY194">
        <v>483</v>
      </c>
      <c r="AZ194">
        <v>611</v>
      </c>
      <c r="BA194">
        <v>829</v>
      </c>
      <c r="BB194">
        <v>1066</v>
      </c>
      <c r="BC194">
        <v>1423</v>
      </c>
      <c r="BD194">
        <v>1684</v>
      </c>
      <c r="BE194">
        <v>2070</v>
      </c>
      <c r="BF194">
        <v>2485</v>
      </c>
      <c r="BG194">
        <v>2955</v>
      </c>
      <c r="BH194">
        <v>3319</v>
      </c>
      <c r="BI194">
        <v>3732</v>
      </c>
      <c r="BJ194">
        <v>4056</v>
      </c>
      <c r="BK194">
        <v>4424</v>
      </c>
      <c r="BL194">
        <v>4678</v>
      </c>
      <c r="BM194">
        <v>5008</v>
      </c>
      <c r="BN194">
        <v>5253</v>
      </c>
      <c r="BO194">
        <v>5559</v>
      </c>
      <c r="BP194">
        <v>5868</v>
      </c>
      <c r="BQ194">
        <v>6277</v>
      </c>
      <c r="BR194">
        <v>6630</v>
      </c>
      <c r="BS194">
        <v>7004</v>
      </c>
      <c r="BT194">
        <v>7261</v>
      </c>
      <c r="BU194">
        <v>7569</v>
      </c>
      <c r="BV194">
        <v>7753</v>
      </c>
      <c r="BW194">
        <v>8008</v>
      </c>
      <c r="BX194">
        <v>8180</v>
      </c>
      <c r="BY194">
        <v>8325</v>
      </c>
      <c r="BZ194">
        <v>8424</v>
      </c>
      <c r="CA194">
        <v>8509</v>
      </c>
      <c r="CB194">
        <v>8571</v>
      </c>
      <c r="CC194">
        <v>8626</v>
      </c>
      <c r="CD194">
        <v>8675</v>
      </c>
      <c r="CE194">
        <v>8702</v>
      </c>
      <c r="CF194">
        <v>8723</v>
      </c>
      <c r="CG194">
        <v>8744</v>
      </c>
      <c r="CH194">
        <v>8751</v>
      </c>
      <c r="CI194">
        <v>8754</v>
      </c>
      <c r="CJ194">
        <v>8756</v>
      </c>
      <c r="CK194">
        <v>8759</v>
      </c>
      <c r="CL194">
        <v>8760</v>
      </c>
      <c r="CM194">
        <v>8760</v>
      </c>
      <c r="CN194">
        <v>8760</v>
      </c>
      <c r="CO194">
        <v>8760</v>
      </c>
      <c r="CP194">
        <v>8760</v>
      </c>
      <c r="CQ194">
        <v>8760</v>
      </c>
      <c r="CR194">
        <v>8760</v>
      </c>
      <c r="CS194">
        <v>8760</v>
      </c>
      <c r="CT194">
        <v>8760</v>
      </c>
      <c r="CU194">
        <v>8760</v>
      </c>
      <c r="CV194">
        <v>8760</v>
      </c>
      <c r="CW194">
        <v>8760</v>
      </c>
      <c r="CX194">
        <v>8760</v>
      </c>
      <c r="CY194">
        <v>8760</v>
      </c>
      <c r="CZ194">
        <v>8760</v>
      </c>
      <c r="DA194">
        <v>8760</v>
      </c>
      <c r="DB194">
        <v>8760</v>
      </c>
      <c r="DC194">
        <v>8760</v>
      </c>
    </row>
    <row r="195" spans="1:107">
      <c r="A195" t="s">
        <v>673</v>
      </c>
      <c r="B195" t="s">
        <v>673</v>
      </c>
      <c r="C195" t="s">
        <v>742</v>
      </c>
      <c r="D195" t="s">
        <v>1123</v>
      </c>
      <c r="E195" t="s">
        <v>1127</v>
      </c>
      <c r="F195">
        <v>102131</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2</v>
      </c>
      <c r="AR195">
        <v>7</v>
      </c>
      <c r="AS195">
        <v>13</v>
      </c>
      <c r="AT195">
        <v>34</v>
      </c>
      <c r="AU195">
        <v>59</v>
      </c>
      <c r="AV195">
        <v>88</v>
      </c>
      <c r="AW195">
        <v>130</v>
      </c>
      <c r="AX195">
        <v>170</v>
      </c>
      <c r="AY195">
        <v>225</v>
      </c>
      <c r="AZ195">
        <v>301</v>
      </c>
      <c r="BA195">
        <v>443</v>
      </c>
      <c r="BB195">
        <v>611</v>
      </c>
      <c r="BC195">
        <v>890</v>
      </c>
      <c r="BD195">
        <v>1126</v>
      </c>
      <c r="BE195">
        <v>1549</v>
      </c>
      <c r="BF195">
        <v>1895</v>
      </c>
      <c r="BG195">
        <v>2411</v>
      </c>
      <c r="BH195">
        <v>2831</v>
      </c>
      <c r="BI195">
        <v>3262</v>
      </c>
      <c r="BJ195">
        <v>3533</v>
      </c>
      <c r="BK195">
        <v>3948</v>
      </c>
      <c r="BL195">
        <v>4401</v>
      </c>
      <c r="BM195">
        <v>4847</v>
      </c>
      <c r="BN195">
        <v>5165</v>
      </c>
      <c r="BO195">
        <v>5496</v>
      </c>
      <c r="BP195">
        <v>5866</v>
      </c>
      <c r="BQ195">
        <v>6399</v>
      </c>
      <c r="BR195">
        <v>6714</v>
      </c>
      <c r="BS195">
        <v>7090</v>
      </c>
      <c r="BT195">
        <v>7399</v>
      </c>
      <c r="BU195">
        <v>7712</v>
      </c>
      <c r="BV195">
        <v>7912</v>
      </c>
      <c r="BW195">
        <v>8123</v>
      </c>
      <c r="BX195">
        <v>8221</v>
      </c>
      <c r="BY195">
        <v>8372</v>
      </c>
      <c r="BZ195">
        <v>8460</v>
      </c>
      <c r="CA195">
        <v>8536</v>
      </c>
      <c r="CB195">
        <v>8605</v>
      </c>
      <c r="CC195">
        <v>8665</v>
      </c>
      <c r="CD195">
        <v>8698</v>
      </c>
      <c r="CE195">
        <v>8724</v>
      </c>
      <c r="CF195">
        <v>8746</v>
      </c>
      <c r="CG195">
        <v>8755</v>
      </c>
      <c r="CH195">
        <v>8759</v>
      </c>
      <c r="CI195">
        <v>8760</v>
      </c>
      <c r="CJ195">
        <v>8760</v>
      </c>
      <c r="CK195">
        <v>8760</v>
      </c>
      <c r="CL195">
        <v>8760</v>
      </c>
      <c r="CM195">
        <v>8760</v>
      </c>
      <c r="CN195">
        <v>8760</v>
      </c>
      <c r="CO195">
        <v>8760</v>
      </c>
      <c r="CP195">
        <v>8760</v>
      </c>
      <c r="CQ195">
        <v>8760</v>
      </c>
      <c r="CR195">
        <v>8760</v>
      </c>
      <c r="CS195">
        <v>8760</v>
      </c>
      <c r="CT195">
        <v>8760</v>
      </c>
      <c r="CU195">
        <v>8760</v>
      </c>
      <c r="CV195">
        <v>8760</v>
      </c>
      <c r="CW195">
        <v>8760</v>
      </c>
      <c r="CX195">
        <v>8760</v>
      </c>
      <c r="CY195">
        <v>8760</v>
      </c>
      <c r="CZ195">
        <v>8760</v>
      </c>
      <c r="DA195">
        <v>8760</v>
      </c>
      <c r="DB195">
        <v>8760</v>
      </c>
      <c r="DC195">
        <v>8760</v>
      </c>
    </row>
    <row r="196" spans="1:107">
      <c r="A196" t="s">
        <v>674</v>
      </c>
      <c r="B196" t="s">
        <v>674</v>
      </c>
      <c r="C196" t="s">
        <v>742</v>
      </c>
      <c r="D196" t="s">
        <v>1128</v>
      </c>
      <c r="E196" t="s">
        <v>1129</v>
      </c>
      <c r="F196">
        <v>102816</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2</v>
      </c>
      <c r="AD196">
        <v>5</v>
      </c>
      <c r="AE196">
        <v>9</v>
      </c>
      <c r="AF196">
        <v>14</v>
      </c>
      <c r="AG196">
        <v>17</v>
      </c>
      <c r="AH196">
        <v>18</v>
      </c>
      <c r="AI196">
        <v>24</v>
      </c>
      <c r="AJ196">
        <v>34</v>
      </c>
      <c r="AK196">
        <v>49</v>
      </c>
      <c r="AL196">
        <v>80</v>
      </c>
      <c r="AM196">
        <v>103</v>
      </c>
      <c r="AN196">
        <v>133</v>
      </c>
      <c r="AO196">
        <v>166</v>
      </c>
      <c r="AP196">
        <v>200</v>
      </c>
      <c r="AQ196">
        <v>248</v>
      </c>
      <c r="AR196">
        <v>278</v>
      </c>
      <c r="AS196">
        <v>334</v>
      </c>
      <c r="AT196">
        <v>391</v>
      </c>
      <c r="AU196">
        <v>478</v>
      </c>
      <c r="AV196">
        <v>568</v>
      </c>
      <c r="AW196">
        <v>707</v>
      </c>
      <c r="AX196">
        <v>832</v>
      </c>
      <c r="AY196">
        <v>1059</v>
      </c>
      <c r="AZ196">
        <v>1261</v>
      </c>
      <c r="BA196">
        <v>1606</v>
      </c>
      <c r="BB196">
        <v>1921</v>
      </c>
      <c r="BC196">
        <v>2264</v>
      </c>
      <c r="BD196">
        <v>2591</v>
      </c>
      <c r="BE196">
        <v>3080</v>
      </c>
      <c r="BF196">
        <v>3475</v>
      </c>
      <c r="BG196">
        <v>3905</v>
      </c>
      <c r="BH196">
        <v>4203</v>
      </c>
      <c r="BI196">
        <v>4561</v>
      </c>
      <c r="BJ196">
        <v>4833</v>
      </c>
      <c r="BK196">
        <v>5204</v>
      </c>
      <c r="BL196">
        <v>5455</v>
      </c>
      <c r="BM196">
        <v>5763</v>
      </c>
      <c r="BN196">
        <v>6017</v>
      </c>
      <c r="BO196">
        <v>6337</v>
      </c>
      <c r="BP196">
        <v>6627</v>
      </c>
      <c r="BQ196">
        <v>6922</v>
      </c>
      <c r="BR196">
        <v>7190</v>
      </c>
      <c r="BS196">
        <v>7494</v>
      </c>
      <c r="BT196">
        <v>7712</v>
      </c>
      <c r="BU196">
        <v>7956</v>
      </c>
      <c r="BV196">
        <v>8196</v>
      </c>
      <c r="BW196">
        <v>8373</v>
      </c>
      <c r="BX196">
        <v>8473</v>
      </c>
      <c r="BY196">
        <v>8580</v>
      </c>
      <c r="BZ196">
        <v>8650</v>
      </c>
      <c r="CA196">
        <v>8701</v>
      </c>
      <c r="CB196">
        <v>8729</v>
      </c>
      <c r="CC196">
        <v>8744</v>
      </c>
      <c r="CD196">
        <v>8748</v>
      </c>
      <c r="CE196">
        <v>8751</v>
      </c>
      <c r="CF196">
        <v>8751</v>
      </c>
      <c r="CG196">
        <v>8758</v>
      </c>
      <c r="CH196">
        <v>8760</v>
      </c>
      <c r="CI196">
        <v>8760</v>
      </c>
      <c r="CJ196">
        <v>8760</v>
      </c>
      <c r="CK196">
        <v>8760</v>
      </c>
      <c r="CL196">
        <v>8760</v>
      </c>
      <c r="CM196">
        <v>8760</v>
      </c>
      <c r="CN196">
        <v>8760</v>
      </c>
      <c r="CO196">
        <v>8760</v>
      </c>
      <c r="CP196">
        <v>8760</v>
      </c>
      <c r="CQ196">
        <v>8760</v>
      </c>
      <c r="CR196">
        <v>8760</v>
      </c>
      <c r="CS196">
        <v>8760</v>
      </c>
      <c r="CT196">
        <v>8760</v>
      </c>
      <c r="CU196">
        <v>8760</v>
      </c>
      <c r="CV196">
        <v>8760</v>
      </c>
      <c r="CW196">
        <v>8760</v>
      </c>
      <c r="CX196">
        <v>8760</v>
      </c>
      <c r="CY196">
        <v>8760</v>
      </c>
      <c r="CZ196">
        <v>8760</v>
      </c>
      <c r="DA196">
        <v>8760</v>
      </c>
      <c r="DB196">
        <v>8760</v>
      </c>
      <c r="DC196">
        <v>8760</v>
      </c>
    </row>
    <row r="197" spans="1:107">
      <c r="A197" t="s">
        <v>549</v>
      </c>
      <c r="B197" t="s">
        <v>549</v>
      </c>
      <c r="C197" t="s">
        <v>742</v>
      </c>
      <c r="D197" t="s">
        <v>1130</v>
      </c>
      <c r="E197" t="s">
        <v>1131</v>
      </c>
      <c r="F197">
        <v>102727</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c r="AM197">
        <v>11</v>
      </c>
      <c r="AN197">
        <v>24</v>
      </c>
      <c r="AO197">
        <v>69</v>
      </c>
      <c r="AP197">
        <v>121</v>
      </c>
      <c r="AQ197">
        <v>194</v>
      </c>
      <c r="AR197">
        <v>254</v>
      </c>
      <c r="AS197">
        <v>339</v>
      </c>
      <c r="AT197">
        <v>432</v>
      </c>
      <c r="AU197">
        <v>610</v>
      </c>
      <c r="AV197">
        <v>714</v>
      </c>
      <c r="AW197">
        <v>820</v>
      </c>
      <c r="AX197">
        <v>939</v>
      </c>
      <c r="AY197">
        <v>1136</v>
      </c>
      <c r="AZ197">
        <v>1305</v>
      </c>
      <c r="BA197">
        <v>1549</v>
      </c>
      <c r="BB197">
        <v>1755</v>
      </c>
      <c r="BC197">
        <v>2053</v>
      </c>
      <c r="BD197">
        <v>2399</v>
      </c>
      <c r="BE197">
        <v>2895</v>
      </c>
      <c r="BF197">
        <v>3289</v>
      </c>
      <c r="BG197">
        <v>3721</v>
      </c>
      <c r="BH197">
        <v>4093</v>
      </c>
      <c r="BI197">
        <v>4549</v>
      </c>
      <c r="BJ197">
        <v>4823</v>
      </c>
      <c r="BK197">
        <v>5109</v>
      </c>
      <c r="BL197">
        <v>5335</v>
      </c>
      <c r="BM197">
        <v>5652</v>
      </c>
      <c r="BN197">
        <v>5899</v>
      </c>
      <c r="BO197">
        <v>6227</v>
      </c>
      <c r="BP197">
        <v>6489</v>
      </c>
      <c r="BQ197">
        <v>6843</v>
      </c>
      <c r="BR197">
        <v>7087</v>
      </c>
      <c r="BS197">
        <v>7373</v>
      </c>
      <c r="BT197">
        <v>7583</v>
      </c>
      <c r="BU197">
        <v>7799</v>
      </c>
      <c r="BV197">
        <v>7971</v>
      </c>
      <c r="BW197">
        <v>8135</v>
      </c>
      <c r="BX197">
        <v>8269</v>
      </c>
      <c r="BY197">
        <v>8417</v>
      </c>
      <c r="BZ197">
        <v>8495</v>
      </c>
      <c r="CA197">
        <v>8581</v>
      </c>
      <c r="CB197">
        <v>8617</v>
      </c>
      <c r="CC197">
        <v>8661</v>
      </c>
      <c r="CD197">
        <v>8686</v>
      </c>
      <c r="CE197">
        <v>8715</v>
      </c>
      <c r="CF197">
        <v>8733</v>
      </c>
      <c r="CG197">
        <v>8745</v>
      </c>
      <c r="CH197">
        <v>8753</v>
      </c>
      <c r="CI197">
        <v>8757</v>
      </c>
      <c r="CJ197">
        <v>8760</v>
      </c>
      <c r="CK197">
        <v>8760</v>
      </c>
      <c r="CL197">
        <v>8760</v>
      </c>
      <c r="CM197">
        <v>8760</v>
      </c>
      <c r="CN197">
        <v>8760</v>
      </c>
      <c r="CO197">
        <v>8760</v>
      </c>
      <c r="CP197">
        <v>8760</v>
      </c>
      <c r="CQ197">
        <v>8760</v>
      </c>
      <c r="CR197">
        <v>8760</v>
      </c>
      <c r="CS197">
        <v>8760</v>
      </c>
      <c r="CT197">
        <v>8760</v>
      </c>
      <c r="CU197">
        <v>8760</v>
      </c>
      <c r="CV197">
        <v>8760</v>
      </c>
      <c r="CW197">
        <v>8760</v>
      </c>
      <c r="CX197">
        <v>8760</v>
      </c>
      <c r="CY197">
        <v>8760</v>
      </c>
      <c r="CZ197">
        <v>8760</v>
      </c>
      <c r="DA197">
        <v>8760</v>
      </c>
      <c r="DB197">
        <v>8760</v>
      </c>
      <c r="DC197">
        <v>8760</v>
      </c>
    </row>
    <row r="198" spans="1:107">
      <c r="A198" t="s">
        <v>550</v>
      </c>
      <c r="B198" t="s">
        <v>550</v>
      </c>
      <c r="C198" t="s">
        <v>742</v>
      </c>
      <c r="D198" t="s">
        <v>1132</v>
      </c>
      <c r="E198" t="s">
        <v>1133</v>
      </c>
      <c r="F198">
        <v>102117</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2</v>
      </c>
      <c r="AR198">
        <v>4</v>
      </c>
      <c r="AS198">
        <v>15</v>
      </c>
      <c r="AT198">
        <v>24</v>
      </c>
      <c r="AU198">
        <v>40</v>
      </c>
      <c r="AV198">
        <v>55</v>
      </c>
      <c r="AW198">
        <v>87</v>
      </c>
      <c r="AX198">
        <v>116</v>
      </c>
      <c r="AY198">
        <v>180</v>
      </c>
      <c r="AZ198">
        <v>272</v>
      </c>
      <c r="BA198">
        <v>463</v>
      </c>
      <c r="BB198">
        <v>666</v>
      </c>
      <c r="BC198">
        <v>926</v>
      </c>
      <c r="BD198">
        <v>1183</v>
      </c>
      <c r="BE198">
        <v>1614</v>
      </c>
      <c r="BF198">
        <v>2045</v>
      </c>
      <c r="BG198">
        <v>2613</v>
      </c>
      <c r="BH198">
        <v>3009</v>
      </c>
      <c r="BI198">
        <v>3371</v>
      </c>
      <c r="BJ198">
        <v>3686</v>
      </c>
      <c r="BK198">
        <v>4090</v>
      </c>
      <c r="BL198">
        <v>4439</v>
      </c>
      <c r="BM198">
        <v>4848</v>
      </c>
      <c r="BN198">
        <v>5175</v>
      </c>
      <c r="BO198">
        <v>5515</v>
      </c>
      <c r="BP198">
        <v>5807</v>
      </c>
      <c r="BQ198">
        <v>6208</v>
      </c>
      <c r="BR198">
        <v>6504</v>
      </c>
      <c r="BS198">
        <v>6918</v>
      </c>
      <c r="BT198">
        <v>7245</v>
      </c>
      <c r="BU198">
        <v>7624</v>
      </c>
      <c r="BV198">
        <v>7850</v>
      </c>
      <c r="BW198">
        <v>8085</v>
      </c>
      <c r="BX198">
        <v>8234</v>
      </c>
      <c r="BY198">
        <v>8363</v>
      </c>
      <c r="BZ198">
        <v>8458</v>
      </c>
      <c r="CA198">
        <v>8552</v>
      </c>
      <c r="CB198">
        <v>8618</v>
      </c>
      <c r="CC198">
        <v>8668</v>
      </c>
      <c r="CD198">
        <v>8700</v>
      </c>
      <c r="CE198">
        <v>8719</v>
      </c>
      <c r="CF198">
        <v>8732</v>
      </c>
      <c r="CG198">
        <v>8744</v>
      </c>
      <c r="CH198">
        <v>8756</v>
      </c>
      <c r="CI198">
        <v>8760</v>
      </c>
      <c r="CJ198">
        <v>8760</v>
      </c>
      <c r="CK198">
        <v>8760</v>
      </c>
      <c r="CL198">
        <v>8760</v>
      </c>
      <c r="CM198">
        <v>8760</v>
      </c>
      <c r="CN198">
        <v>8760</v>
      </c>
      <c r="CO198">
        <v>8760</v>
      </c>
      <c r="CP198">
        <v>8760</v>
      </c>
      <c r="CQ198">
        <v>8760</v>
      </c>
      <c r="CR198">
        <v>8760</v>
      </c>
      <c r="CS198">
        <v>8760</v>
      </c>
      <c r="CT198">
        <v>8760</v>
      </c>
      <c r="CU198">
        <v>8760</v>
      </c>
      <c r="CV198">
        <v>8760</v>
      </c>
      <c r="CW198">
        <v>8760</v>
      </c>
      <c r="CX198">
        <v>8760</v>
      </c>
      <c r="CY198">
        <v>8760</v>
      </c>
      <c r="CZ198">
        <v>8760</v>
      </c>
      <c r="DA198">
        <v>8760</v>
      </c>
      <c r="DB198">
        <v>8760</v>
      </c>
      <c r="DC198">
        <v>8760</v>
      </c>
    </row>
    <row r="199" spans="1:107">
      <c r="A199" t="s">
        <v>551</v>
      </c>
      <c r="B199" t="s">
        <v>551</v>
      </c>
      <c r="C199" t="s">
        <v>742</v>
      </c>
      <c r="D199" t="s">
        <v>1134</v>
      </c>
      <c r="E199" t="s">
        <v>1135</v>
      </c>
      <c r="F199">
        <v>102325</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16</v>
      </c>
      <c r="AS199">
        <v>34</v>
      </c>
      <c r="AT199">
        <v>55</v>
      </c>
      <c r="AU199">
        <v>98</v>
      </c>
      <c r="AV199">
        <v>137</v>
      </c>
      <c r="AW199">
        <v>205</v>
      </c>
      <c r="AX199">
        <v>263</v>
      </c>
      <c r="AY199">
        <v>350</v>
      </c>
      <c r="AZ199">
        <v>449</v>
      </c>
      <c r="BA199">
        <v>612</v>
      </c>
      <c r="BB199">
        <v>768</v>
      </c>
      <c r="BC199">
        <v>1001</v>
      </c>
      <c r="BD199">
        <v>1237</v>
      </c>
      <c r="BE199">
        <v>1721</v>
      </c>
      <c r="BF199">
        <v>2175</v>
      </c>
      <c r="BG199">
        <v>2624</v>
      </c>
      <c r="BH199">
        <v>2962</v>
      </c>
      <c r="BI199">
        <v>3390</v>
      </c>
      <c r="BJ199">
        <v>3714</v>
      </c>
      <c r="BK199">
        <v>4089</v>
      </c>
      <c r="BL199">
        <v>4383</v>
      </c>
      <c r="BM199">
        <v>4731</v>
      </c>
      <c r="BN199">
        <v>5019</v>
      </c>
      <c r="BO199">
        <v>5378</v>
      </c>
      <c r="BP199">
        <v>5633</v>
      </c>
      <c r="BQ199">
        <v>6014</v>
      </c>
      <c r="BR199">
        <v>6369</v>
      </c>
      <c r="BS199">
        <v>6748</v>
      </c>
      <c r="BT199">
        <v>7024</v>
      </c>
      <c r="BU199">
        <v>7364</v>
      </c>
      <c r="BV199">
        <v>7605</v>
      </c>
      <c r="BW199">
        <v>7892</v>
      </c>
      <c r="BX199">
        <v>8098</v>
      </c>
      <c r="BY199">
        <v>8341</v>
      </c>
      <c r="BZ199">
        <v>8487</v>
      </c>
      <c r="CA199">
        <v>8584</v>
      </c>
      <c r="CB199">
        <v>8648</v>
      </c>
      <c r="CC199">
        <v>8715</v>
      </c>
      <c r="CD199">
        <v>8749</v>
      </c>
      <c r="CE199">
        <v>8759</v>
      </c>
      <c r="CF199">
        <v>8760</v>
      </c>
      <c r="CG199">
        <v>8760</v>
      </c>
      <c r="CH199">
        <v>8760</v>
      </c>
      <c r="CI199">
        <v>8760</v>
      </c>
      <c r="CJ199">
        <v>8760</v>
      </c>
      <c r="CK199">
        <v>8760</v>
      </c>
      <c r="CL199">
        <v>8760</v>
      </c>
      <c r="CM199">
        <v>8760</v>
      </c>
      <c r="CN199">
        <v>8760</v>
      </c>
      <c r="CO199">
        <v>8760</v>
      </c>
      <c r="CP199">
        <v>8760</v>
      </c>
      <c r="CQ199">
        <v>8760</v>
      </c>
      <c r="CR199">
        <v>8760</v>
      </c>
      <c r="CS199">
        <v>8760</v>
      </c>
      <c r="CT199">
        <v>8760</v>
      </c>
      <c r="CU199">
        <v>8760</v>
      </c>
      <c r="CV199">
        <v>8760</v>
      </c>
      <c r="CW199">
        <v>8760</v>
      </c>
      <c r="CX199">
        <v>8760</v>
      </c>
      <c r="CY199">
        <v>8760</v>
      </c>
      <c r="CZ199">
        <v>8760</v>
      </c>
      <c r="DA199">
        <v>8760</v>
      </c>
      <c r="DB199">
        <v>8760</v>
      </c>
      <c r="DC199">
        <v>8760</v>
      </c>
    </row>
    <row r="200" spans="1:107">
      <c r="A200" s="219" t="s">
        <v>675</v>
      </c>
      <c r="B200" s="219" t="s">
        <v>675</v>
      </c>
      <c r="C200" s="10" t="s">
        <v>742</v>
      </c>
      <c r="D200" s="10" t="s">
        <v>1136</v>
      </c>
      <c r="E200" s="10" t="s">
        <v>1137</v>
      </c>
      <c r="F200" s="10">
        <v>102422</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2</v>
      </c>
      <c r="AR200">
        <v>4</v>
      </c>
      <c r="AS200">
        <v>13</v>
      </c>
      <c r="AT200">
        <v>33</v>
      </c>
      <c r="AU200">
        <v>81</v>
      </c>
      <c r="AV200">
        <v>132</v>
      </c>
      <c r="AW200">
        <v>236</v>
      </c>
      <c r="AX200">
        <v>332</v>
      </c>
      <c r="AY200">
        <v>473</v>
      </c>
      <c r="AZ200">
        <v>610</v>
      </c>
      <c r="BA200">
        <v>824</v>
      </c>
      <c r="BB200">
        <v>1056</v>
      </c>
      <c r="BC200">
        <v>1370</v>
      </c>
      <c r="BD200">
        <v>1659</v>
      </c>
      <c r="BE200">
        <v>2171</v>
      </c>
      <c r="BF200">
        <v>2616</v>
      </c>
      <c r="BG200">
        <v>3077</v>
      </c>
      <c r="BH200">
        <v>3448</v>
      </c>
      <c r="BI200">
        <v>3840</v>
      </c>
      <c r="BJ200">
        <v>4126</v>
      </c>
      <c r="BK200">
        <v>4525</v>
      </c>
      <c r="BL200">
        <v>4862</v>
      </c>
      <c r="BM200">
        <v>5231</v>
      </c>
      <c r="BN200">
        <v>5539</v>
      </c>
      <c r="BO200">
        <v>5916</v>
      </c>
      <c r="BP200">
        <v>6176</v>
      </c>
      <c r="BQ200">
        <v>6542</v>
      </c>
      <c r="BR200">
        <v>6863</v>
      </c>
      <c r="BS200">
        <v>7263</v>
      </c>
      <c r="BT200">
        <v>7513</v>
      </c>
      <c r="BU200">
        <v>7778</v>
      </c>
      <c r="BV200">
        <v>7955</v>
      </c>
      <c r="BW200">
        <v>8143</v>
      </c>
      <c r="BX200">
        <v>8255</v>
      </c>
      <c r="BY200">
        <v>8382</v>
      </c>
      <c r="BZ200">
        <v>8472</v>
      </c>
      <c r="CA200">
        <v>8562</v>
      </c>
      <c r="CB200">
        <v>8615</v>
      </c>
      <c r="CC200">
        <v>8674</v>
      </c>
      <c r="CD200">
        <v>8710</v>
      </c>
      <c r="CE200">
        <v>8738</v>
      </c>
      <c r="CF200">
        <v>8744</v>
      </c>
      <c r="CG200">
        <v>8758</v>
      </c>
      <c r="CH200">
        <v>8760</v>
      </c>
      <c r="CI200">
        <v>8760</v>
      </c>
      <c r="CJ200">
        <v>8760</v>
      </c>
      <c r="CK200">
        <v>8760</v>
      </c>
      <c r="CL200">
        <v>8760</v>
      </c>
      <c r="CM200">
        <v>8760</v>
      </c>
      <c r="CN200">
        <v>8760</v>
      </c>
      <c r="CO200">
        <v>8760</v>
      </c>
      <c r="CP200">
        <v>8760</v>
      </c>
      <c r="CQ200">
        <v>8760</v>
      </c>
      <c r="CR200">
        <v>8760</v>
      </c>
      <c r="CS200">
        <v>8760</v>
      </c>
      <c r="CT200">
        <v>8760</v>
      </c>
      <c r="CU200">
        <v>8760</v>
      </c>
      <c r="CV200">
        <v>8760</v>
      </c>
      <c r="CW200">
        <v>8760</v>
      </c>
      <c r="CX200">
        <v>8760</v>
      </c>
      <c r="CY200">
        <v>8760</v>
      </c>
      <c r="CZ200">
        <v>8760</v>
      </c>
      <c r="DA200">
        <v>8760</v>
      </c>
      <c r="DB200">
        <v>8760</v>
      </c>
      <c r="DC200">
        <v>8760</v>
      </c>
    </row>
    <row r="201" spans="1:107">
      <c r="A201" t="s">
        <v>676</v>
      </c>
      <c r="B201" t="s">
        <v>676</v>
      </c>
      <c r="C201" t="s">
        <v>742</v>
      </c>
      <c r="D201" t="s">
        <v>1138</v>
      </c>
      <c r="E201" t="s">
        <v>1139</v>
      </c>
      <c r="F201">
        <v>102810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1</v>
      </c>
      <c r="AB201">
        <v>5</v>
      </c>
      <c r="AC201">
        <v>11</v>
      </c>
      <c r="AD201">
        <v>18</v>
      </c>
      <c r="AE201">
        <v>29</v>
      </c>
      <c r="AF201">
        <v>44</v>
      </c>
      <c r="AG201">
        <v>51</v>
      </c>
      <c r="AH201">
        <v>68</v>
      </c>
      <c r="AI201">
        <v>88</v>
      </c>
      <c r="AJ201">
        <v>109</v>
      </c>
      <c r="AK201">
        <v>127</v>
      </c>
      <c r="AL201">
        <v>140</v>
      </c>
      <c r="AM201">
        <v>154</v>
      </c>
      <c r="AN201">
        <v>175</v>
      </c>
      <c r="AO201">
        <v>193</v>
      </c>
      <c r="AP201">
        <v>230</v>
      </c>
      <c r="AQ201">
        <v>297</v>
      </c>
      <c r="AR201">
        <v>379</v>
      </c>
      <c r="AS201">
        <v>444</v>
      </c>
      <c r="AT201">
        <v>542</v>
      </c>
      <c r="AU201">
        <v>641</v>
      </c>
      <c r="AV201">
        <v>720</v>
      </c>
      <c r="AW201">
        <v>901</v>
      </c>
      <c r="AX201">
        <v>1073</v>
      </c>
      <c r="AY201">
        <v>1326</v>
      </c>
      <c r="AZ201">
        <v>1532</v>
      </c>
      <c r="BA201">
        <v>1797</v>
      </c>
      <c r="BB201">
        <v>2104</v>
      </c>
      <c r="BC201">
        <v>2616</v>
      </c>
      <c r="BD201">
        <v>2965</v>
      </c>
      <c r="BE201">
        <v>3506</v>
      </c>
      <c r="BF201">
        <v>3905</v>
      </c>
      <c r="BG201">
        <v>4276</v>
      </c>
      <c r="BH201">
        <v>4525</v>
      </c>
      <c r="BI201">
        <v>4834</v>
      </c>
      <c r="BJ201">
        <v>5107</v>
      </c>
      <c r="BK201">
        <v>5469</v>
      </c>
      <c r="BL201">
        <v>5765</v>
      </c>
      <c r="BM201">
        <v>6122</v>
      </c>
      <c r="BN201">
        <v>6428</v>
      </c>
      <c r="BO201">
        <v>6775</v>
      </c>
      <c r="BP201">
        <v>7067</v>
      </c>
      <c r="BQ201">
        <v>7371</v>
      </c>
      <c r="BR201">
        <v>7587</v>
      </c>
      <c r="BS201">
        <v>7822</v>
      </c>
      <c r="BT201">
        <v>7993</v>
      </c>
      <c r="BU201">
        <v>8147</v>
      </c>
      <c r="BV201">
        <v>8286</v>
      </c>
      <c r="BW201">
        <v>8415</v>
      </c>
      <c r="BX201">
        <v>8486</v>
      </c>
      <c r="BY201">
        <v>8561</v>
      </c>
      <c r="BZ201">
        <v>8612</v>
      </c>
      <c r="CA201">
        <v>8657</v>
      </c>
      <c r="CB201">
        <v>8684</v>
      </c>
      <c r="CC201">
        <v>8704</v>
      </c>
      <c r="CD201">
        <v>8714</v>
      </c>
      <c r="CE201">
        <v>8722</v>
      </c>
      <c r="CF201">
        <v>8729</v>
      </c>
      <c r="CG201">
        <v>8740</v>
      </c>
      <c r="CH201">
        <v>8753</v>
      </c>
      <c r="CI201">
        <v>8760</v>
      </c>
      <c r="CJ201">
        <v>8760</v>
      </c>
      <c r="CK201">
        <v>8760</v>
      </c>
      <c r="CL201">
        <v>8760</v>
      </c>
      <c r="CM201">
        <v>8760</v>
      </c>
      <c r="CN201">
        <v>8760</v>
      </c>
      <c r="CO201">
        <v>8760</v>
      </c>
      <c r="CP201">
        <v>8760</v>
      </c>
      <c r="CQ201">
        <v>8760</v>
      </c>
      <c r="CR201">
        <v>8760</v>
      </c>
      <c r="CS201">
        <v>8760</v>
      </c>
      <c r="CT201">
        <v>8760</v>
      </c>
      <c r="CU201">
        <v>8760</v>
      </c>
      <c r="CV201">
        <v>8760</v>
      </c>
      <c r="CW201">
        <v>8760</v>
      </c>
      <c r="CX201">
        <v>8760</v>
      </c>
      <c r="CY201">
        <v>8760</v>
      </c>
      <c r="CZ201">
        <v>8760</v>
      </c>
      <c r="DA201">
        <v>8760</v>
      </c>
      <c r="DB201">
        <v>8760</v>
      </c>
      <c r="DC201">
        <v>8760</v>
      </c>
    </row>
    <row r="202" spans="1:107">
      <c r="A202" t="s">
        <v>677</v>
      </c>
      <c r="B202" t="s">
        <v>677</v>
      </c>
      <c r="C202" t="s">
        <v>742</v>
      </c>
      <c r="D202" t="s">
        <v>1140</v>
      </c>
      <c r="E202" t="s">
        <v>1141</v>
      </c>
      <c r="F202">
        <v>102620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1</v>
      </c>
      <c r="AM202">
        <v>3</v>
      </c>
      <c r="AN202">
        <v>3</v>
      </c>
      <c r="AO202">
        <v>6</v>
      </c>
      <c r="AP202">
        <v>13</v>
      </c>
      <c r="AQ202">
        <v>32</v>
      </c>
      <c r="AR202">
        <v>40</v>
      </c>
      <c r="AS202">
        <v>60</v>
      </c>
      <c r="AT202">
        <v>86</v>
      </c>
      <c r="AU202">
        <v>146</v>
      </c>
      <c r="AV202">
        <v>209</v>
      </c>
      <c r="AW202">
        <v>292</v>
      </c>
      <c r="AX202">
        <v>376</v>
      </c>
      <c r="AY202">
        <v>472</v>
      </c>
      <c r="AZ202">
        <v>568</v>
      </c>
      <c r="BA202">
        <v>740</v>
      </c>
      <c r="BB202">
        <v>961</v>
      </c>
      <c r="BC202">
        <v>1330</v>
      </c>
      <c r="BD202">
        <v>1711</v>
      </c>
      <c r="BE202">
        <v>2241</v>
      </c>
      <c r="BF202">
        <v>2586</v>
      </c>
      <c r="BG202">
        <v>3042</v>
      </c>
      <c r="BH202">
        <v>3425</v>
      </c>
      <c r="BI202">
        <v>3953</v>
      </c>
      <c r="BJ202">
        <v>4299</v>
      </c>
      <c r="BK202">
        <v>4651</v>
      </c>
      <c r="BL202">
        <v>4894</v>
      </c>
      <c r="BM202">
        <v>5197</v>
      </c>
      <c r="BN202">
        <v>5512</v>
      </c>
      <c r="BO202">
        <v>5875</v>
      </c>
      <c r="BP202">
        <v>6150</v>
      </c>
      <c r="BQ202">
        <v>6460</v>
      </c>
      <c r="BR202">
        <v>6710</v>
      </c>
      <c r="BS202">
        <v>7051</v>
      </c>
      <c r="BT202">
        <v>7321</v>
      </c>
      <c r="BU202">
        <v>7622</v>
      </c>
      <c r="BV202">
        <v>7885</v>
      </c>
      <c r="BW202">
        <v>8087</v>
      </c>
      <c r="BX202">
        <v>8254</v>
      </c>
      <c r="BY202">
        <v>8403</v>
      </c>
      <c r="BZ202">
        <v>8511</v>
      </c>
      <c r="CA202">
        <v>8608</v>
      </c>
      <c r="CB202">
        <v>8674</v>
      </c>
      <c r="CC202">
        <v>8708</v>
      </c>
      <c r="CD202">
        <v>8730</v>
      </c>
      <c r="CE202">
        <v>8746</v>
      </c>
      <c r="CF202">
        <v>8753</v>
      </c>
      <c r="CG202">
        <v>8756</v>
      </c>
      <c r="CH202">
        <v>8758</v>
      </c>
      <c r="CI202">
        <v>8760</v>
      </c>
      <c r="CJ202">
        <v>8760</v>
      </c>
      <c r="CK202">
        <v>8760</v>
      </c>
      <c r="CL202">
        <v>8760</v>
      </c>
      <c r="CM202">
        <v>8760</v>
      </c>
      <c r="CN202">
        <v>8760</v>
      </c>
      <c r="CO202">
        <v>8760</v>
      </c>
      <c r="CP202">
        <v>8760</v>
      </c>
      <c r="CQ202">
        <v>8760</v>
      </c>
      <c r="CR202">
        <v>8760</v>
      </c>
      <c r="CS202">
        <v>8760</v>
      </c>
      <c r="CT202">
        <v>8760</v>
      </c>
      <c r="CU202">
        <v>8760</v>
      </c>
      <c r="CV202">
        <v>8760</v>
      </c>
      <c r="CW202">
        <v>8760</v>
      </c>
      <c r="CX202">
        <v>8760</v>
      </c>
      <c r="CY202">
        <v>8760</v>
      </c>
      <c r="CZ202">
        <v>8760</v>
      </c>
      <c r="DA202">
        <v>8760</v>
      </c>
      <c r="DB202">
        <v>8760</v>
      </c>
      <c r="DC202">
        <v>8760</v>
      </c>
    </row>
    <row r="203" spans="1:107">
      <c r="A203" t="s">
        <v>678</v>
      </c>
      <c r="B203" t="s">
        <v>678</v>
      </c>
      <c r="C203" t="s">
        <v>742</v>
      </c>
      <c r="D203" t="s">
        <v>1142</v>
      </c>
      <c r="E203" t="s">
        <v>1143</v>
      </c>
      <c r="F203">
        <v>102522</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7</v>
      </c>
      <c r="AK203">
        <v>40</v>
      </c>
      <c r="AL203">
        <v>75</v>
      </c>
      <c r="AM203">
        <v>111</v>
      </c>
      <c r="AN203">
        <v>146</v>
      </c>
      <c r="AO203">
        <v>211</v>
      </c>
      <c r="AP203">
        <v>252</v>
      </c>
      <c r="AQ203">
        <v>306</v>
      </c>
      <c r="AR203">
        <v>366</v>
      </c>
      <c r="AS203">
        <v>438</v>
      </c>
      <c r="AT203">
        <v>504</v>
      </c>
      <c r="AU203">
        <v>604</v>
      </c>
      <c r="AV203">
        <v>705</v>
      </c>
      <c r="AW203">
        <v>850</v>
      </c>
      <c r="AX203">
        <v>984</v>
      </c>
      <c r="AY203">
        <v>1151</v>
      </c>
      <c r="AZ203">
        <v>1298</v>
      </c>
      <c r="BA203">
        <v>1500</v>
      </c>
      <c r="BB203">
        <v>1712</v>
      </c>
      <c r="BC203">
        <v>2110</v>
      </c>
      <c r="BD203">
        <v>2511</v>
      </c>
      <c r="BE203">
        <v>2975</v>
      </c>
      <c r="BF203">
        <v>3342</v>
      </c>
      <c r="BG203">
        <v>3664</v>
      </c>
      <c r="BH203">
        <v>3964</v>
      </c>
      <c r="BI203">
        <v>4311</v>
      </c>
      <c r="BJ203">
        <v>4631</v>
      </c>
      <c r="BK203">
        <v>4920</v>
      </c>
      <c r="BL203">
        <v>5200</v>
      </c>
      <c r="BM203">
        <v>5513</v>
      </c>
      <c r="BN203">
        <v>5773</v>
      </c>
      <c r="BO203">
        <v>6129</v>
      </c>
      <c r="BP203">
        <v>6473</v>
      </c>
      <c r="BQ203">
        <v>6867</v>
      </c>
      <c r="BR203">
        <v>7156</v>
      </c>
      <c r="BS203">
        <v>7435</v>
      </c>
      <c r="BT203">
        <v>7672</v>
      </c>
      <c r="BU203">
        <v>7905</v>
      </c>
      <c r="BV203">
        <v>8059</v>
      </c>
      <c r="BW203">
        <v>8225</v>
      </c>
      <c r="BX203">
        <v>8343</v>
      </c>
      <c r="BY203">
        <v>8465</v>
      </c>
      <c r="BZ203">
        <v>8528</v>
      </c>
      <c r="CA203">
        <v>8620</v>
      </c>
      <c r="CB203">
        <v>8661</v>
      </c>
      <c r="CC203">
        <v>8687</v>
      </c>
      <c r="CD203">
        <v>8706</v>
      </c>
      <c r="CE203">
        <v>8733</v>
      </c>
      <c r="CF203">
        <v>8750</v>
      </c>
      <c r="CG203">
        <v>8760</v>
      </c>
      <c r="CH203">
        <v>8760</v>
      </c>
      <c r="CI203">
        <v>8760</v>
      </c>
      <c r="CJ203">
        <v>8760</v>
      </c>
      <c r="CK203">
        <v>8760</v>
      </c>
      <c r="CL203">
        <v>8760</v>
      </c>
      <c r="CM203">
        <v>8760</v>
      </c>
      <c r="CN203">
        <v>8760</v>
      </c>
      <c r="CO203">
        <v>8760</v>
      </c>
      <c r="CP203">
        <v>8760</v>
      </c>
      <c r="CQ203">
        <v>8760</v>
      </c>
      <c r="CR203">
        <v>8760</v>
      </c>
      <c r="CS203">
        <v>8760</v>
      </c>
      <c r="CT203">
        <v>8760</v>
      </c>
      <c r="CU203">
        <v>8760</v>
      </c>
      <c r="CV203">
        <v>8760</v>
      </c>
      <c r="CW203">
        <v>8760</v>
      </c>
      <c r="CX203">
        <v>8760</v>
      </c>
      <c r="CY203">
        <v>8760</v>
      </c>
      <c r="CZ203">
        <v>8760</v>
      </c>
      <c r="DA203">
        <v>8760</v>
      </c>
      <c r="DB203">
        <v>8760</v>
      </c>
      <c r="DC203">
        <v>8760</v>
      </c>
    </row>
    <row r="204" spans="1:107">
      <c r="A204" t="s">
        <v>679</v>
      </c>
      <c r="B204" t="s">
        <v>679</v>
      </c>
      <c r="C204" t="s">
        <v>742</v>
      </c>
      <c r="D204" t="s">
        <v>1144</v>
      </c>
      <c r="E204" t="s">
        <v>1145</v>
      </c>
      <c r="F204">
        <v>102009</v>
      </c>
      <c r="G204">
        <v>0</v>
      </c>
      <c r="H204">
        <v>0</v>
      </c>
      <c r="I204">
        <v>0</v>
      </c>
      <c r="J204">
        <v>0</v>
      </c>
      <c r="K204">
        <v>0</v>
      </c>
      <c r="L204">
        <v>0</v>
      </c>
      <c r="M204">
        <v>0</v>
      </c>
      <c r="N204">
        <v>0</v>
      </c>
      <c r="O204">
        <v>0</v>
      </c>
      <c r="P204">
        <v>0</v>
      </c>
      <c r="Q204">
        <v>0</v>
      </c>
      <c r="R204">
        <v>0</v>
      </c>
      <c r="S204">
        <v>0</v>
      </c>
      <c r="T204">
        <v>0</v>
      </c>
      <c r="U204">
        <v>0</v>
      </c>
      <c r="V204">
        <v>0</v>
      </c>
      <c r="W204">
        <v>2</v>
      </c>
      <c r="X204">
        <v>8</v>
      </c>
      <c r="Y204">
        <v>12</v>
      </c>
      <c r="Z204">
        <v>15</v>
      </c>
      <c r="AA204">
        <v>33</v>
      </c>
      <c r="AB204">
        <v>45</v>
      </c>
      <c r="AC204">
        <v>71</v>
      </c>
      <c r="AD204">
        <v>103</v>
      </c>
      <c r="AE204">
        <v>141</v>
      </c>
      <c r="AF204">
        <v>167</v>
      </c>
      <c r="AG204">
        <v>217</v>
      </c>
      <c r="AH204">
        <v>257</v>
      </c>
      <c r="AI204">
        <v>314</v>
      </c>
      <c r="AJ204">
        <v>361</v>
      </c>
      <c r="AK204">
        <v>419</v>
      </c>
      <c r="AL204">
        <v>490</v>
      </c>
      <c r="AM204">
        <v>586</v>
      </c>
      <c r="AN204">
        <v>646</v>
      </c>
      <c r="AO204">
        <v>763</v>
      </c>
      <c r="AP204">
        <v>866</v>
      </c>
      <c r="AQ204">
        <v>984</v>
      </c>
      <c r="AR204">
        <v>1057</v>
      </c>
      <c r="AS204">
        <v>1200</v>
      </c>
      <c r="AT204">
        <v>1302</v>
      </c>
      <c r="AU204">
        <v>1450</v>
      </c>
      <c r="AV204">
        <v>1583</v>
      </c>
      <c r="AW204">
        <v>1772</v>
      </c>
      <c r="AX204">
        <v>1925</v>
      </c>
      <c r="AY204">
        <v>2138</v>
      </c>
      <c r="AZ204">
        <v>2345</v>
      </c>
      <c r="BA204">
        <v>2646</v>
      </c>
      <c r="BB204">
        <v>2897</v>
      </c>
      <c r="BC204">
        <v>3234</v>
      </c>
      <c r="BD204">
        <v>3525</v>
      </c>
      <c r="BE204">
        <v>3875</v>
      </c>
      <c r="BF204">
        <v>4231</v>
      </c>
      <c r="BG204">
        <v>4529</v>
      </c>
      <c r="BH204">
        <v>4768</v>
      </c>
      <c r="BI204">
        <v>5081</v>
      </c>
      <c r="BJ204">
        <v>5342</v>
      </c>
      <c r="BK204">
        <v>5605</v>
      </c>
      <c r="BL204">
        <v>5865</v>
      </c>
      <c r="BM204">
        <v>6104</v>
      </c>
      <c r="BN204">
        <v>6307</v>
      </c>
      <c r="BO204">
        <v>6598</v>
      </c>
      <c r="BP204">
        <v>6799</v>
      </c>
      <c r="BQ204">
        <v>7076</v>
      </c>
      <c r="BR204">
        <v>7330</v>
      </c>
      <c r="BS204">
        <v>7612</v>
      </c>
      <c r="BT204">
        <v>7825</v>
      </c>
      <c r="BU204">
        <v>8035</v>
      </c>
      <c r="BV204">
        <v>8188</v>
      </c>
      <c r="BW204">
        <v>8326</v>
      </c>
      <c r="BX204">
        <v>8419</v>
      </c>
      <c r="BY204">
        <v>8525</v>
      </c>
      <c r="BZ204">
        <v>8588</v>
      </c>
      <c r="CA204">
        <v>8652</v>
      </c>
      <c r="CB204">
        <v>8700</v>
      </c>
      <c r="CC204">
        <v>8734</v>
      </c>
      <c r="CD204">
        <v>8750</v>
      </c>
      <c r="CE204">
        <v>8755</v>
      </c>
      <c r="CF204">
        <v>8760</v>
      </c>
      <c r="CG204">
        <v>8760</v>
      </c>
      <c r="CH204">
        <v>8760</v>
      </c>
      <c r="CI204">
        <v>8760</v>
      </c>
      <c r="CJ204">
        <v>8760</v>
      </c>
      <c r="CK204">
        <v>8760</v>
      </c>
      <c r="CL204">
        <v>8760</v>
      </c>
      <c r="CM204">
        <v>8760</v>
      </c>
      <c r="CN204">
        <v>8760</v>
      </c>
      <c r="CO204">
        <v>8760</v>
      </c>
      <c r="CP204">
        <v>8760</v>
      </c>
      <c r="CQ204">
        <v>8760</v>
      </c>
      <c r="CR204">
        <v>8760</v>
      </c>
      <c r="CS204">
        <v>8760</v>
      </c>
      <c r="CT204">
        <v>8760</v>
      </c>
      <c r="CU204">
        <v>8760</v>
      </c>
      <c r="CV204">
        <v>8760</v>
      </c>
      <c r="CW204">
        <v>8760</v>
      </c>
      <c r="CX204">
        <v>8760</v>
      </c>
      <c r="CY204">
        <v>8760</v>
      </c>
      <c r="CZ204">
        <v>8760</v>
      </c>
      <c r="DA204">
        <v>8760</v>
      </c>
      <c r="DB204">
        <v>8760</v>
      </c>
      <c r="DC204">
        <v>8760</v>
      </c>
    </row>
    <row r="205" spans="1:107">
      <c r="A205" t="s">
        <v>680</v>
      </c>
      <c r="B205" t="s">
        <v>680</v>
      </c>
      <c r="C205" t="s">
        <v>742</v>
      </c>
      <c r="D205" t="s">
        <v>1146</v>
      </c>
      <c r="E205" t="s">
        <v>1147</v>
      </c>
      <c r="F205">
        <v>102024</v>
      </c>
      <c r="G205">
        <v>0</v>
      </c>
      <c r="H205">
        <v>0</v>
      </c>
      <c r="I205">
        <v>0</v>
      </c>
      <c r="J205">
        <v>0</v>
      </c>
      <c r="K205">
        <v>0</v>
      </c>
      <c r="L205">
        <v>0</v>
      </c>
      <c r="M205">
        <v>0</v>
      </c>
      <c r="N205">
        <v>0</v>
      </c>
      <c r="O205">
        <v>0</v>
      </c>
      <c r="P205">
        <v>0</v>
      </c>
      <c r="Q205">
        <v>0</v>
      </c>
      <c r="R205">
        <v>0</v>
      </c>
      <c r="S205">
        <v>0</v>
      </c>
      <c r="T205">
        <v>0</v>
      </c>
      <c r="U205">
        <v>0</v>
      </c>
      <c r="V205">
        <v>0</v>
      </c>
      <c r="W205">
        <v>0</v>
      </c>
      <c r="X205">
        <v>1</v>
      </c>
      <c r="Y205">
        <v>5</v>
      </c>
      <c r="Z205">
        <v>10</v>
      </c>
      <c r="AA205">
        <v>18</v>
      </c>
      <c r="AB205">
        <v>35</v>
      </c>
      <c r="AC205">
        <v>53</v>
      </c>
      <c r="AD205">
        <v>85</v>
      </c>
      <c r="AE205">
        <v>127</v>
      </c>
      <c r="AF205">
        <v>161</v>
      </c>
      <c r="AG205">
        <v>200</v>
      </c>
      <c r="AH205">
        <v>236</v>
      </c>
      <c r="AI205">
        <v>271</v>
      </c>
      <c r="AJ205">
        <v>309</v>
      </c>
      <c r="AK205">
        <v>382</v>
      </c>
      <c r="AL205">
        <v>472</v>
      </c>
      <c r="AM205">
        <v>553</v>
      </c>
      <c r="AN205">
        <v>621</v>
      </c>
      <c r="AO205">
        <v>693</v>
      </c>
      <c r="AP205">
        <v>773</v>
      </c>
      <c r="AQ205">
        <v>881</v>
      </c>
      <c r="AR205">
        <v>975</v>
      </c>
      <c r="AS205">
        <v>1100</v>
      </c>
      <c r="AT205">
        <v>1243</v>
      </c>
      <c r="AU205">
        <v>1395</v>
      </c>
      <c r="AV205">
        <v>1539</v>
      </c>
      <c r="AW205">
        <v>1746</v>
      </c>
      <c r="AX205">
        <v>1973</v>
      </c>
      <c r="AY205">
        <v>2209</v>
      </c>
      <c r="AZ205">
        <v>2416</v>
      </c>
      <c r="BA205">
        <v>2670</v>
      </c>
      <c r="BB205">
        <v>2910</v>
      </c>
      <c r="BC205">
        <v>3268</v>
      </c>
      <c r="BD205">
        <v>3528</v>
      </c>
      <c r="BE205">
        <v>3855</v>
      </c>
      <c r="BF205">
        <v>4278</v>
      </c>
      <c r="BG205">
        <v>4619</v>
      </c>
      <c r="BH205">
        <v>4880</v>
      </c>
      <c r="BI205">
        <v>5191</v>
      </c>
      <c r="BJ205">
        <v>5447</v>
      </c>
      <c r="BK205">
        <v>5726</v>
      </c>
      <c r="BL205">
        <v>5950</v>
      </c>
      <c r="BM205">
        <v>6203</v>
      </c>
      <c r="BN205">
        <v>6428</v>
      </c>
      <c r="BO205">
        <v>6690</v>
      </c>
      <c r="BP205">
        <v>6913</v>
      </c>
      <c r="BQ205">
        <v>7211</v>
      </c>
      <c r="BR205">
        <v>7439</v>
      </c>
      <c r="BS205">
        <v>7709</v>
      </c>
      <c r="BT205">
        <v>7896</v>
      </c>
      <c r="BU205">
        <v>8119</v>
      </c>
      <c r="BV205">
        <v>8265</v>
      </c>
      <c r="BW205">
        <v>8402</v>
      </c>
      <c r="BX205">
        <v>8503</v>
      </c>
      <c r="BY205">
        <v>8588</v>
      </c>
      <c r="BZ205">
        <v>8636</v>
      </c>
      <c r="CA205">
        <v>8696</v>
      </c>
      <c r="CB205">
        <v>8727</v>
      </c>
      <c r="CC205">
        <v>8748</v>
      </c>
      <c r="CD205">
        <v>8760</v>
      </c>
      <c r="CE205">
        <v>8760</v>
      </c>
      <c r="CF205">
        <v>8760</v>
      </c>
      <c r="CG205">
        <v>8760</v>
      </c>
      <c r="CH205">
        <v>8760</v>
      </c>
      <c r="CI205">
        <v>8760</v>
      </c>
      <c r="CJ205">
        <v>8760</v>
      </c>
      <c r="CK205">
        <v>8760</v>
      </c>
      <c r="CL205">
        <v>8760</v>
      </c>
      <c r="CM205">
        <v>8760</v>
      </c>
      <c r="CN205">
        <v>8760</v>
      </c>
      <c r="CO205">
        <v>8760</v>
      </c>
      <c r="CP205">
        <v>8760</v>
      </c>
      <c r="CQ205">
        <v>8760</v>
      </c>
      <c r="CR205">
        <v>8760</v>
      </c>
      <c r="CS205">
        <v>8760</v>
      </c>
      <c r="CT205">
        <v>8760</v>
      </c>
      <c r="CU205">
        <v>8760</v>
      </c>
      <c r="CV205">
        <v>8760</v>
      </c>
      <c r="CW205">
        <v>8760</v>
      </c>
      <c r="CX205">
        <v>8760</v>
      </c>
      <c r="CY205">
        <v>8760</v>
      </c>
      <c r="CZ205">
        <v>8760</v>
      </c>
      <c r="DA205">
        <v>8760</v>
      </c>
      <c r="DB205">
        <v>8760</v>
      </c>
      <c r="DC205">
        <v>8760</v>
      </c>
    </row>
    <row r="206" spans="1:107">
      <c r="A206" t="s">
        <v>552</v>
      </c>
      <c r="B206" t="s">
        <v>552</v>
      </c>
      <c r="C206" t="s">
        <v>742</v>
      </c>
      <c r="D206" t="s">
        <v>1148</v>
      </c>
      <c r="E206" t="s">
        <v>1149</v>
      </c>
      <c r="F206">
        <v>102414</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c r="AQ206">
        <v>9</v>
      </c>
      <c r="AR206">
        <v>12</v>
      </c>
      <c r="AS206">
        <v>28</v>
      </c>
      <c r="AT206">
        <v>48</v>
      </c>
      <c r="AU206">
        <v>73</v>
      </c>
      <c r="AV206">
        <v>86</v>
      </c>
      <c r="AW206">
        <v>124</v>
      </c>
      <c r="AX206">
        <v>160</v>
      </c>
      <c r="AY206">
        <v>225</v>
      </c>
      <c r="AZ206">
        <v>281</v>
      </c>
      <c r="BA206">
        <v>376</v>
      </c>
      <c r="BB206">
        <v>503</v>
      </c>
      <c r="BC206">
        <v>787</v>
      </c>
      <c r="BD206">
        <v>1153</v>
      </c>
      <c r="BE206">
        <v>1733</v>
      </c>
      <c r="BF206">
        <v>2211</v>
      </c>
      <c r="BG206">
        <v>2669</v>
      </c>
      <c r="BH206">
        <v>3048</v>
      </c>
      <c r="BI206">
        <v>3454</v>
      </c>
      <c r="BJ206">
        <v>3831</v>
      </c>
      <c r="BK206">
        <v>4226</v>
      </c>
      <c r="BL206">
        <v>4609</v>
      </c>
      <c r="BM206">
        <v>4979</v>
      </c>
      <c r="BN206">
        <v>5287</v>
      </c>
      <c r="BO206">
        <v>5665</v>
      </c>
      <c r="BP206">
        <v>5935</v>
      </c>
      <c r="BQ206">
        <v>6302</v>
      </c>
      <c r="BR206">
        <v>6615</v>
      </c>
      <c r="BS206">
        <v>6942</v>
      </c>
      <c r="BT206">
        <v>7206</v>
      </c>
      <c r="BU206">
        <v>7546</v>
      </c>
      <c r="BV206">
        <v>7760</v>
      </c>
      <c r="BW206">
        <v>8063</v>
      </c>
      <c r="BX206">
        <v>8273</v>
      </c>
      <c r="BY206">
        <v>8459</v>
      </c>
      <c r="BZ206">
        <v>8581</v>
      </c>
      <c r="CA206">
        <v>8683</v>
      </c>
      <c r="CB206">
        <v>8731</v>
      </c>
      <c r="CC206">
        <v>8757</v>
      </c>
      <c r="CD206">
        <v>8760</v>
      </c>
      <c r="CE206">
        <v>8760</v>
      </c>
      <c r="CF206">
        <v>8760</v>
      </c>
      <c r="CG206">
        <v>8760</v>
      </c>
      <c r="CH206">
        <v>8760</v>
      </c>
      <c r="CI206">
        <v>8760</v>
      </c>
      <c r="CJ206">
        <v>8760</v>
      </c>
      <c r="CK206">
        <v>8760</v>
      </c>
      <c r="CL206">
        <v>8760</v>
      </c>
      <c r="CM206">
        <v>8760</v>
      </c>
      <c r="CN206">
        <v>8760</v>
      </c>
      <c r="CO206">
        <v>8760</v>
      </c>
      <c r="CP206">
        <v>8760</v>
      </c>
      <c r="CQ206">
        <v>8760</v>
      </c>
      <c r="CR206">
        <v>8760</v>
      </c>
      <c r="CS206">
        <v>8760</v>
      </c>
      <c r="CT206">
        <v>8760</v>
      </c>
      <c r="CU206">
        <v>8760</v>
      </c>
      <c r="CV206">
        <v>8760</v>
      </c>
      <c r="CW206">
        <v>8760</v>
      </c>
      <c r="CX206">
        <v>8760</v>
      </c>
      <c r="CY206">
        <v>8760</v>
      </c>
      <c r="CZ206">
        <v>8760</v>
      </c>
      <c r="DA206">
        <v>8760</v>
      </c>
      <c r="DB206">
        <v>8760</v>
      </c>
      <c r="DC206">
        <v>8760</v>
      </c>
    </row>
    <row r="207" spans="1:107">
      <c r="A207" t="s">
        <v>553</v>
      </c>
      <c r="B207" t="s">
        <v>553</v>
      </c>
      <c r="C207" t="s">
        <v>742</v>
      </c>
      <c r="D207" t="s">
        <v>1150</v>
      </c>
      <c r="E207" t="s">
        <v>1151</v>
      </c>
      <c r="F207">
        <v>102013</v>
      </c>
      <c r="G207">
        <v>0</v>
      </c>
      <c r="H207">
        <v>0</v>
      </c>
      <c r="I207">
        <v>0</v>
      </c>
      <c r="J207">
        <v>0</v>
      </c>
      <c r="K207">
        <v>0</v>
      </c>
      <c r="L207">
        <v>0</v>
      </c>
      <c r="M207">
        <v>0</v>
      </c>
      <c r="N207">
        <v>0</v>
      </c>
      <c r="O207">
        <v>0</v>
      </c>
      <c r="P207">
        <v>0</v>
      </c>
      <c r="Q207">
        <v>0</v>
      </c>
      <c r="R207">
        <v>0</v>
      </c>
      <c r="S207">
        <v>0</v>
      </c>
      <c r="T207">
        <v>0</v>
      </c>
      <c r="U207">
        <v>0</v>
      </c>
      <c r="V207">
        <v>0</v>
      </c>
      <c r="W207">
        <v>1</v>
      </c>
      <c r="X207">
        <v>5</v>
      </c>
      <c r="Y207">
        <v>9</v>
      </c>
      <c r="Z207">
        <v>14</v>
      </c>
      <c r="AA207">
        <v>22</v>
      </c>
      <c r="AB207">
        <v>36</v>
      </c>
      <c r="AC207">
        <v>73</v>
      </c>
      <c r="AD207">
        <v>110</v>
      </c>
      <c r="AE207">
        <v>159</v>
      </c>
      <c r="AF207">
        <v>184</v>
      </c>
      <c r="AG207">
        <v>216</v>
      </c>
      <c r="AH207">
        <v>251</v>
      </c>
      <c r="AI207">
        <v>313</v>
      </c>
      <c r="AJ207">
        <v>362</v>
      </c>
      <c r="AK207">
        <v>458</v>
      </c>
      <c r="AL207">
        <v>536</v>
      </c>
      <c r="AM207">
        <v>626</v>
      </c>
      <c r="AN207">
        <v>687</v>
      </c>
      <c r="AO207">
        <v>787</v>
      </c>
      <c r="AP207">
        <v>860</v>
      </c>
      <c r="AQ207">
        <v>972</v>
      </c>
      <c r="AR207">
        <v>1082</v>
      </c>
      <c r="AS207">
        <v>1232</v>
      </c>
      <c r="AT207">
        <v>1360</v>
      </c>
      <c r="AU207">
        <v>1536</v>
      </c>
      <c r="AV207">
        <v>1708</v>
      </c>
      <c r="AW207">
        <v>1939</v>
      </c>
      <c r="AX207">
        <v>2128</v>
      </c>
      <c r="AY207">
        <v>2382</v>
      </c>
      <c r="AZ207">
        <v>2653</v>
      </c>
      <c r="BA207">
        <v>3027</v>
      </c>
      <c r="BB207">
        <v>3313</v>
      </c>
      <c r="BC207">
        <v>3639</v>
      </c>
      <c r="BD207">
        <v>3903</v>
      </c>
      <c r="BE207">
        <v>4303</v>
      </c>
      <c r="BF207">
        <v>4617</v>
      </c>
      <c r="BG207">
        <v>4937</v>
      </c>
      <c r="BH207">
        <v>5191</v>
      </c>
      <c r="BI207">
        <v>5475</v>
      </c>
      <c r="BJ207">
        <v>5671</v>
      </c>
      <c r="BK207">
        <v>5905</v>
      </c>
      <c r="BL207">
        <v>6105</v>
      </c>
      <c r="BM207">
        <v>6373</v>
      </c>
      <c r="BN207">
        <v>6562</v>
      </c>
      <c r="BO207">
        <v>6818</v>
      </c>
      <c r="BP207">
        <v>7027</v>
      </c>
      <c r="BQ207">
        <v>7308</v>
      </c>
      <c r="BR207">
        <v>7536</v>
      </c>
      <c r="BS207">
        <v>7791</v>
      </c>
      <c r="BT207">
        <v>7972</v>
      </c>
      <c r="BU207">
        <v>8144</v>
      </c>
      <c r="BV207">
        <v>8294</v>
      </c>
      <c r="BW207">
        <v>8433</v>
      </c>
      <c r="BX207">
        <v>8515</v>
      </c>
      <c r="BY207">
        <v>8593</v>
      </c>
      <c r="BZ207">
        <v>8640</v>
      </c>
      <c r="CA207">
        <v>8701</v>
      </c>
      <c r="CB207">
        <v>8747</v>
      </c>
      <c r="CC207">
        <v>8758</v>
      </c>
      <c r="CD207">
        <v>8760</v>
      </c>
      <c r="CE207">
        <v>8760</v>
      </c>
      <c r="CF207">
        <v>8760</v>
      </c>
      <c r="CG207">
        <v>8760</v>
      </c>
      <c r="CH207">
        <v>8760</v>
      </c>
      <c r="CI207">
        <v>8760</v>
      </c>
      <c r="CJ207">
        <v>8760</v>
      </c>
      <c r="CK207">
        <v>8760</v>
      </c>
      <c r="CL207">
        <v>8760</v>
      </c>
      <c r="CM207">
        <v>8760</v>
      </c>
      <c r="CN207">
        <v>8760</v>
      </c>
      <c r="CO207">
        <v>8760</v>
      </c>
      <c r="CP207">
        <v>8760</v>
      </c>
      <c r="CQ207">
        <v>8760</v>
      </c>
      <c r="CR207">
        <v>8760</v>
      </c>
      <c r="CS207">
        <v>8760</v>
      </c>
      <c r="CT207">
        <v>8760</v>
      </c>
      <c r="CU207">
        <v>8760</v>
      </c>
      <c r="CV207">
        <v>8760</v>
      </c>
      <c r="CW207">
        <v>8760</v>
      </c>
      <c r="CX207">
        <v>8760</v>
      </c>
      <c r="CY207">
        <v>8760</v>
      </c>
      <c r="CZ207">
        <v>8760</v>
      </c>
      <c r="DA207">
        <v>8760</v>
      </c>
      <c r="DB207">
        <v>8760</v>
      </c>
      <c r="DC207">
        <v>8760</v>
      </c>
    </row>
    <row r="208" spans="1:107">
      <c r="A208" t="s">
        <v>554</v>
      </c>
      <c r="B208" t="s">
        <v>554</v>
      </c>
      <c r="C208" t="s">
        <v>742</v>
      </c>
      <c r="D208" t="s">
        <v>1152</v>
      </c>
      <c r="E208" t="s">
        <v>1153</v>
      </c>
      <c r="F208">
        <v>102238</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4</v>
      </c>
      <c r="AS208">
        <v>16</v>
      </c>
      <c r="AT208">
        <v>21</v>
      </c>
      <c r="AU208">
        <v>38</v>
      </c>
      <c r="AV208">
        <v>55</v>
      </c>
      <c r="AW208">
        <v>101</v>
      </c>
      <c r="AX208">
        <v>145</v>
      </c>
      <c r="AY208">
        <v>224</v>
      </c>
      <c r="AZ208">
        <v>307</v>
      </c>
      <c r="BA208">
        <v>443</v>
      </c>
      <c r="BB208">
        <v>584</v>
      </c>
      <c r="BC208">
        <v>815</v>
      </c>
      <c r="BD208">
        <v>1087</v>
      </c>
      <c r="BE208">
        <v>1435</v>
      </c>
      <c r="BF208">
        <v>1809</v>
      </c>
      <c r="BG208">
        <v>2138</v>
      </c>
      <c r="BH208">
        <v>2466</v>
      </c>
      <c r="BI208">
        <v>2924</v>
      </c>
      <c r="BJ208">
        <v>3305</v>
      </c>
      <c r="BK208">
        <v>3806</v>
      </c>
      <c r="BL208">
        <v>4200</v>
      </c>
      <c r="BM208">
        <v>4594</v>
      </c>
      <c r="BN208">
        <v>4906</v>
      </c>
      <c r="BO208">
        <v>5361</v>
      </c>
      <c r="BP208">
        <v>5718</v>
      </c>
      <c r="BQ208">
        <v>6190</v>
      </c>
      <c r="BR208">
        <v>6538</v>
      </c>
      <c r="BS208">
        <v>6917</v>
      </c>
      <c r="BT208">
        <v>7316</v>
      </c>
      <c r="BU208">
        <v>7691</v>
      </c>
      <c r="BV208">
        <v>7923</v>
      </c>
      <c r="BW208">
        <v>8151</v>
      </c>
      <c r="BX208">
        <v>8309</v>
      </c>
      <c r="BY208">
        <v>8482</v>
      </c>
      <c r="BZ208">
        <v>8591</v>
      </c>
      <c r="CA208">
        <v>8675</v>
      </c>
      <c r="CB208">
        <v>8727</v>
      </c>
      <c r="CC208">
        <v>8752</v>
      </c>
      <c r="CD208">
        <v>8760</v>
      </c>
      <c r="CE208">
        <v>8760</v>
      </c>
      <c r="CF208">
        <v>8760</v>
      </c>
      <c r="CG208">
        <v>8760</v>
      </c>
      <c r="CH208">
        <v>8760</v>
      </c>
      <c r="CI208">
        <v>8760</v>
      </c>
      <c r="CJ208">
        <v>8760</v>
      </c>
      <c r="CK208">
        <v>8760</v>
      </c>
      <c r="CL208">
        <v>8760</v>
      </c>
      <c r="CM208">
        <v>8760</v>
      </c>
      <c r="CN208">
        <v>8760</v>
      </c>
      <c r="CO208">
        <v>8760</v>
      </c>
      <c r="CP208">
        <v>8760</v>
      </c>
      <c r="CQ208">
        <v>8760</v>
      </c>
      <c r="CR208">
        <v>8760</v>
      </c>
      <c r="CS208">
        <v>8760</v>
      </c>
      <c r="CT208">
        <v>8760</v>
      </c>
      <c r="CU208">
        <v>8760</v>
      </c>
      <c r="CV208">
        <v>8760</v>
      </c>
      <c r="CW208">
        <v>8760</v>
      </c>
      <c r="CX208">
        <v>8760</v>
      </c>
      <c r="CY208">
        <v>8760</v>
      </c>
      <c r="CZ208">
        <v>8760</v>
      </c>
      <c r="DA208">
        <v>8760</v>
      </c>
      <c r="DB208">
        <v>8760</v>
      </c>
      <c r="DC208">
        <v>8760</v>
      </c>
    </row>
    <row r="209" spans="1:107">
      <c r="A209" s="10" t="s">
        <v>715</v>
      </c>
      <c r="B209" s="10" t="s">
        <v>715</v>
      </c>
      <c r="C209" s="10" t="s">
        <v>742</v>
      </c>
      <c r="D209" s="10" t="s">
        <v>1154</v>
      </c>
      <c r="E209" s="10" t="s">
        <v>1155</v>
      </c>
      <c r="F209" s="10">
        <v>102139</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5</v>
      </c>
      <c r="AT209">
        <v>12</v>
      </c>
      <c r="AU209">
        <v>32</v>
      </c>
      <c r="AV209">
        <v>53</v>
      </c>
      <c r="AW209">
        <v>85</v>
      </c>
      <c r="AX209">
        <v>135</v>
      </c>
      <c r="AY209">
        <v>185</v>
      </c>
      <c r="AZ209">
        <v>257</v>
      </c>
      <c r="BA209">
        <v>382</v>
      </c>
      <c r="BB209">
        <v>548</v>
      </c>
      <c r="BC209">
        <v>814</v>
      </c>
      <c r="BD209">
        <v>1066</v>
      </c>
      <c r="BE209">
        <v>1532</v>
      </c>
      <c r="BF209">
        <v>1954</v>
      </c>
      <c r="BG209">
        <v>2471</v>
      </c>
      <c r="BH209">
        <v>2813</v>
      </c>
      <c r="BI209">
        <v>3204</v>
      </c>
      <c r="BJ209">
        <v>3523</v>
      </c>
      <c r="BK209">
        <v>3885</v>
      </c>
      <c r="BL209">
        <v>4304</v>
      </c>
      <c r="BM209">
        <v>4785</v>
      </c>
      <c r="BN209">
        <v>5151</v>
      </c>
      <c r="BO209">
        <v>5526</v>
      </c>
      <c r="BP209">
        <v>5874</v>
      </c>
      <c r="BQ209">
        <v>6326</v>
      </c>
      <c r="BR209">
        <v>6633</v>
      </c>
      <c r="BS209">
        <v>7052</v>
      </c>
      <c r="BT209">
        <v>7292</v>
      </c>
      <c r="BU209">
        <v>7612</v>
      </c>
      <c r="BV209">
        <v>7824</v>
      </c>
      <c r="BW209">
        <v>8064</v>
      </c>
      <c r="BX209">
        <v>8199</v>
      </c>
      <c r="BY209">
        <v>8354</v>
      </c>
      <c r="BZ209">
        <v>8478</v>
      </c>
      <c r="CA209">
        <v>8576</v>
      </c>
      <c r="CB209">
        <v>8639</v>
      </c>
      <c r="CC209">
        <v>8697</v>
      </c>
      <c r="CD209">
        <v>8727</v>
      </c>
      <c r="CE209">
        <v>8748</v>
      </c>
      <c r="CF209">
        <v>8760</v>
      </c>
      <c r="CG209">
        <v>8760</v>
      </c>
      <c r="CH209">
        <v>8760</v>
      </c>
      <c r="CI209">
        <v>8760</v>
      </c>
      <c r="CJ209">
        <v>8760</v>
      </c>
      <c r="CK209">
        <v>8760</v>
      </c>
      <c r="CL209">
        <v>8760</v>
      </c>
      <c r="CM209">
        <v>8760</v>
      </c>
      <c r="CN209">
        <v>8760</v>
      </c>
      <c r="CO209">
        <v>8760</v>
      </c>
      <c r="CP209">
        <v>8760</v>
      </c>
      <c r="CQ209">
        <v>8760</v>
      </c>
      <c r="CR209">
        <v>8760</v>
      </c>
      <c r="CS209">
        <v>8760</v>
      </c>
      <c r="CT209">
        <v>8760</v>
      </c>
      <c r="CU209">
        <v>8760</v>
      </c>
      <c r="CV209">
        <v>8760</v>
      </c>
      <c r="CW209">
        <v>8760</v>
      </c>
      <c r="CX209">
        <v>8760</v>
      </c>
      <c r="CY209">
        <v>8760</v>
      </c>
      <c r="CZ209">
        <v>8760</v>
      </c>
      <c r="DA209">
        <v>8760</v>
      </c>
      <c r="DB209">
        <v>8760</v>
      </c>
      <c r="DC209">
        <v>8760</v>
      </c>
    </row>
    <row r="210" spans="1:107">
      <c r="A210" t="s">
        <v>556</v>
      </c>
      <c r="B210" t="s">
        <v>556</v>
      </c>
      <c r="C210" t="s">
        <v>742</v>
      </c>
      <c r="D210" t="s">
        <v>1156</v>
      </c>
      <c r="E210" t="s">
        <v>1157</v>
      </c>
      <c r="F210">
        <v>102004</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1</v>
      </c>
      <c r="AD210">
        <v>5</v>
      </c>
      <c r="AE210">
        <v>16</v>
      </c>
      <c r="AF210">
        <v>23</v>
      </c>
      <c r="AG210">
        <v>44</v>
      </c>
      <c r="AH210">
        <v>72</v>
      </c>
      <c r="AI210">
        <v>111</v>
      </c>
      <c r="AJ210">
        <v>139</v>
      </c>
      <c r="AK210">
        <v>183</v>
      </c>
      <c r="AL210">
        <v>233</v>
      </c>
      <c r="AM210">
        <v>298</v>
      </c>
      <c r="AN210">
        <v>352</v>
      </c>
      <c r="AO210">
        <v>427</v>
      </c>
      <c r="AP210">
        <v>486</v>
      </c>
      <c r="AQ210">
        <v>602</v>
      </c>
      <c r="AR210">
        <v>693</v>
      </c>
      <c r="AS210">
        <v>833</v>
      </c>
      <c r="AT210">
        <v>967</v>
      </c>
      <c r="AU210">
        <v>1159</v>
      </c>
      <c r="AV210">
        <v>1293</v>
      </c>
      <c r="AW210">
        <v>1468</v>
      </c>
      <c r="AX210">
        <v>1642</v>
      </c>
      <c r="AY210">
        <v>1856</v>
      </c>
      <c r="AZ210">
        <v>2023</v>
      </c>
      <c r="BA210">
        <v>2291</v>
      </c>
      <c r="BB210">
        <v>2499</v>
      </c>
      <c r="BC210">
        <v>2792</v>
      </c>
      <c r="BD210">
        <v>3048</v>
      </c>
      <c r="BE210">
        <v>3457</v>
      </c>
      <c r="BF210">
        <v>3819</v>
      </c>
      <c r="BG210">
        <v>4188</v>
      </c>
      <c r="BH210">
        <v>4435</v>
      </c>
      <c r="BI210">
        <v>4752</v>
      </c>
      <c r="BJ210">
        <v>5041</v>
      </c>
      <c r="BK210">
        <v>5405</v>
      </c>
      <c r="BL210">
        <v>5700</v>
      </c>
      <c r="BM210">
        <v>5985</v>
      </c>
      <c r="BN210">
        <v>6217</v>
      </c>
      <c r="BO210">
        <v>6544</v>
      </c>
      <c r="BP210">
        <v>6798</v>
      </c>
      <c r="BQ210">
        <v>7051</v>
      </c>
      <c r="BR210">
        <v>7295</v>
      </c>
      <c r="BS210">
        <v>7556</v>
      </c>
      <c r="BT210">
        <v>7763</v>
      </c>
      <c r="BU210">
        <v>8017</v>
      </c>
      <c r="BV210">
        <v>8190</v>
      </c>
      <c r="BW210">
        <v>8386</v>
      </c>
      <c r="BX210">
        <v>8514</v>
      </c>
      <c r="BY210">
        <v>8633</v>
      </c>
      <c r="BZ210">
        <v>8698</v>
      </c>
      <c r="CA210">
        <v>8742</v>
      </c>
      <c r="CB210">
        <v>8759</v>
      </c>
      <c r="CC210">
        <v>8760</v>
      </c>
      <c r="CD210">
        <v>8760</v>
      </c>
      <c r="CE210">
        <v>8760</v>
      </c>
      <c r="CF210">
        <v>8760</v>
      </c>
      <c r="CG210">
        <v>8760</v>
      </c>
      <c r="CH210">
        <v>8760</v>
      </c>
      <c r="CI210">
        <v>8760</v>
      </c>
      <c r="CJ210">
        <v>8760</v>
      </c>
      <c r="CK210">
        <v>8760</v>
      </c>
      <c r="CL210">
        <v>8760</v>
      </c>
      <c r="CM210">
        <v>8760</v>
      </c>
      <c r="CN210">
        <v>8760</v>
      </c>
      <c r="CO210">
        <v>8760</v>
      </c>
      <c r="CP210">
        <v>8760</v>
      </c>
      <c r="CQ210">
        <v>8760</v>
      </c>
      <c r="CR210">
        <v>8760</v>
      </c>
      <c r="CS210">
        <v>8760</v>
      </c>
      <c r="CT210">
        <v>8760</v>
      </c>
      <c r="CU210">
        <v>8760</v>
      </c>
      <c r="CV210">
        <v>8760</v>
      </c>
      <c r="CW210">
        <v>8760</v>
      </c>
      <c r="CX210">
        <v>8760</v>
      </c>
      <c r="CY210">
        <v>8760</v>
      </c>
      <c r="CZ210">
        <v>8760</v>
      </c>
      <c r="DA210">
        <v>8760</v>
      </c>
      <c r="DB210">
        <v>8760</v>
      </c>
      <c r="DC210">
        <v>8760</v>
      </c>
    </row>
    <row r="211" spans="1:107">
      <c r="A211" t="s">
        <v>560</v>
      </c>
      <c r="B211" t="s">
        <v>560</v>
      </c>
      <c r="C211" t="s">
        <v>742</v>
      </c>
      <c r="D211" t="s">
        <v>1158</v>
      </c>
      <c r="E211" t="s">
        <v>1159</v>
      </c>
      <c r="F211">
        <v>102723</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2</v>
      </c>
      <c r="AH211">
        <v>16</v>
      </c>
      <c r="AI211">
        <v>28</v>
      </c>
      <c r="AJ211">
        <v>30</v>
      </c>
      <c r="AK211">
        <v>34</v>
      </c>
      <c r="AL211">
        <v>39</v>
      </c>
      <c r="AM211">
        <v>57</v>
      </c>
      <c r="AN211">
        <v>85</v>
      </c>
      <c r="AO211">
        <v>116</v>
      </c>
      <c r="AP211">
        <v>139</v>
      </c>
      <c r="AQ211">
        <v>204</v>
      </c>
      <c r="AR211">
        <v>252</v>
      </c>
      <c r="AS211">
        <v>316</v>
      </c>
      <c r="AT211">
        <v>384</v>
      </c>
      <c r="AU211">
        <v>470</v>
      </c>
      <c r="AV211">
        <v>534</v>
      </c>
      <c r="AW211">
        <v>621</v>
      </c>
      <c r="AX211">
        <v>743</v>
      </c>
      <c r="AY211">
        <v>943</v>
      </c>
      <c r="AZ211">
        <v>1194</v>
      </c>
      <c r="BA211">
        <v>1505</v>
      </c>
      <c r="BB211">
        <v>1768</v>
      </c>
      <c r="BC211">
        <v>2133</v>
      </c>
      <c r="BD211">
        <v>2529</v>
      </c>
      <c r="BE211">
        <v>2980</v>
      </c>
      <c r="BF211">
        <v>3378</v>
      </c>
      <c r="BG211">
        <v>3727</v>
      </c>
      <c r="BH211">
        <v>4058</v>
      </c>
      <c r="BI211">
        <v>4348</v>
      </c>
      <c r="BJ211">
        <v>4605</v>
      </c>
      <c r="BK211">
        <v>4902</v>
      </c>
      <c r="BL211">
        <v>5184</v>
      </c>
      <c r="BM211">
        <v>5564</v>
      </c>
      <c r="BN211">
        <v>5835</v>
      </c>
      <c r="BO211">
        <v>6189</v>
      </c>
      <c r="BP211">
        <v>6499</v>
      </c>
      <c r="BQ211">
        <v>6854</v>
      </c>
      <c r="BR211">
        <v>7105</v>
      </c>
      <c r="BS211">
        <v>7375</v>
      </c>
      <c r="BT211">
        <v>7618</v>
      </c>
      <c r="BU211">
        <v>7882</v>
      </c>
      <c r="BV211">
        <v>8074</v>
      </c>
      <c r="BW211">
        <v>8242</v>
      </c>
      <c r="BX211">
        <v>8368</v>
      </c>
      <c r="BY211">
        <v>8501</v>
      </c>
      <c r="BZ211">
        <v>8580</v>
      </c>
      <c r="CA211">
        <v>8632</v>
      </c>
      <c r="CB211">
        <v>8659</v>
      </c>
      <c r="CC211">
        <v>8694</v>
      </c>
      <c r="CD211">
        <v>8714</v>
      </c>
      <c r="CE211">
        <v>8735</v>
      </c>
      <c r="CF211">
        <v>8745</v>
      </c>
      <c r="CG211">
        <v>8759</v>
      </c>
      <c r="CH211">
        <v>8760</v>
      </c>
      <c r="CI211">
        <v>8760</v>
      </c>
      <c r="CJ211">
        <v>8760</v>
      </c>
      <c r="CK211">
        <v>8760</v>
      </c>
      <c r="CL211">
        <v>8760</v>
      </c>
      <c r="CM211">
        <v>8760</v>
      </c>
      <c r="CN211">
        <v>8760</v>
      </c>
      <c r="CO211">
        <v>8760</v>
      </c>
      <c r="CP211">
        <v>8760</v>
      </c>
      <c r="CQ211">
        <v>8760</v>
      </c>
      <c r="CR211">
        <v>8760</v>
      </c>
      <c r="CS211">
        <v>8760</v>
      </c>
      <c r="CT211">
        <v>8760</v>
      </c>
      <c r="CU211">
        <v>8760</v>
      </c>
      <c r="CV211">
        <v>8760</v>
      </c>
      <c r="CW211">
        <v>8760</v>
      </c>
      <c r="CX211">
        <v>8760</v>
      </c>
      <c r="CY211">
        <v>8760</v>
      </c>
      <c r="CZ211">
        <v>8760</v>
      </c>
      <c r="DA211">
        <v>8760</v>
      </c>
      <c r="DB211">
        <v>8760</v>
      </c>
      <c r="DC211">
        <v>8760</v>
      </c>
    </row>
    <row r="212" spans="1:107">
      <c r="A212" t="s">
        <v>557</v>
      </c>
      <c r="B212" t="s">
        <v>557</v>
      </c>
      <c r="C212" t="s">
        <v>742</v>
      </c>
      <c r="D212" t="s">
        <v>1160</v>
      </c>
      <c r="E212" t="s">
        <v>1161</v>
      </c>
      <c r="F212">
        <v>102011</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3</v>
      </c>
      <c r="AB212">
        <v>7</v>
      </c>
      <c r="AC212">
        <v>11</v>
      </c>
      <c r="AD212">
        <v>14</v>
      </c>
      <c r="AE212">
        <v>36</v>
      </c>
      <c r="AF212">
        <v>67</v>
      </c>
      <c r="AG212">
        <v>118</v>
      </c>
      <c r="AH212">
        <v>164</v>
      </c>
      <c r="AI212">
        <v>196</v>
      </c>
      <c r="AJ212">
        <v>232</v>
      </c>
      <c r="AK212">
        <v>271</v>
      </c>
      <c r="AL212">
        <v>326</v>
      </c>
      <c r="AM212">
        <v>390</v>
      </c>
      <c r="AN212">
        <v>439</v>
      </c>
      <c r="AO212">
        <v>509</v>
      </c>
      <c r="AP212">
        <v>572</v>
      </c>
      <c r="AQ212">
        <v>649</v>
      </c>
      <c r="AR212">
        <v>728</v>
      </c>
      <c r="AS212">
        <v>877</v>
      </c>
      <c r="AT212">
        <v>1037</v>
      </c>
      <c r="AU212">
        <v>1249</v>
      </c>
      <c r="AV212">
        <v>1466</v>
      </c>
      <c r="AW212">
        <v>1755</v>
      </c>
      <c r="AX212">
        <v>2034</v>
      </c>
      <c r="AY212">
        <v>2402</v>
      </c>
      <c r="AZ212">
        <v>2707</v>
      </c>
      <c r="BA212">
        <v>3123</v>
      </c>
      <c r="BB212">
        <v>3356</v>
      </c>
      <c r="BC212">
        <v>3631</v>
      </c>
      <c r="BD212">
        <v>3943</v>
      </c>
      <c r="BE212">
        <v>4365</v>
      </c>
      <c r="BF212">
        <v>4698</v>
      </c>
      <c r="BG212">
        <v>5125</v>
      </c>
      <c r="BH212">
        <v>5478</v>
      </c>
      <c r="BI212">
        <v>5871</v>
      </c>
      <c r="BJ212">
        <v>6182</v>
      </c>
      <c r="BK212">
        <v>6603</v>
      </c>
      <c r="BL212">
        <v>6892</v>
      </c>
      <c r="BM212">
        <v>7182</v>
      </c>
      <c r="BN212">
        <v>7375</v>
      </c>
      <c r="BO212">
        <v>7603</v>
      </c>
      <c r="BP212">
        <v>7805</v>
      </c>
      <c r="BQ212">
        <v>8063</v>
      </c>
      <c r="BR212">
        <v>8244</v>
      </c>
      <c r="BS212">
        <v>8400</v>
      </c>
      <c r="BT212">
        <v>8487</v>
      </c>
      <c r="BU212">
        <v>8588</v>
      </c>
      <c r="BV212">
        <v>8641</v>
      </c>
      <c r="BW212">
        <v>8692</v>
      </c>
      <c r="BX212">
        <v>8723</v>
      </c>
      <c r="BY212">
        <v>8744</v>
      </c>
      <c r="BZ212">
        <v>8756</v>
      </c>
      <c r="CA212">
        <v>8760</v>
      </c>
      <c r="CB212">
        <v>8760</v>
      </c>
      <c r="CC212">
        <v>8760</v>
      </c>
      <c r="CD212">
        <v>8760</v>
      </c>
      <c r="CE212">
        <v>8760</v>
      </c>
      <c r="CF212">
        <v>8760</v>
      </c>
      <c r="CG212">
        <v>8760</v>
      </c>
      <c r="CH212">
        <v>8760</v>
      </c>
      <c r="CI212">
        <v>8760</v>
      </c>
      <c r="CJ212">
        <v>8760</v>
      </c>
      <c r="CK212">
        <v>8760</v>
      </c>
      <c r="CL212">
        <v>8760</v>
      </c>
      <c r="CM212">
        <v>8760</v>
      </c>
      <c r="CN212">
        <v>8760</v>
      </c>
      <c r="CO212">
        <v>8760</v>
      </c>
      <c r="CP212">
        <v>8760</v>
      </c>
      <c r="CQ212">
        <v>8760</v>
      </c>
      <c r="CR212">
        <v>8760</v>
      </c>
      <c r="CS212">
        <v>8760</v>
      </c>
      <c r="CT212">
        <v>8760</v>
      </c>
      <c r="CU212">
        <v>8760</v>
      </c>
      <c r="CV212">
        <v>8760</v>
      </c>
      <c r="CW212">
        <v>8760</v>
      </c>
      <c r="CX212">
        <v>8760</v>
      </c>
      <c r="CY212">
        <v>8760</v>
      </c>
      <c r="CZ212">
        <v>8760</v>
      </c>
      <c r="DA212">
        <v>8760</v>
      </c>
      <c r="DB212">
        <v>8760</v>
      </c>
      <c r="DC212">
        <v>8760</v>
      </c>
    </row>
    <row r="213" spans="1:107">
      <c r="A213" t="s">
        <v>558</v>
      </c>
      <c r="B213" t="s">
        <v>558</v>
      </c>
      <c r="C213" t="s">
        <v>742</v>
      </c>
      <c r="D213" t="s">
        <v>1162</v>
      </c>
      <c r="E213" t="s">
        <v>1163</v>
      </c>
      <c r="F213">
        <v>102913</v>
      </c>
      <c r="G213">
        <v>0</v>
      </c>
      <c r="H213">
        <v>0</v>
      </c>
      <c r="I213">
        <v>0</v>
      </c>
      <c r="J213">
        <v>0</v>
      </c>
      <c r="K213">
        <v>0</v>
      </c>
      <c r="L213">
        <v>0</v>
      </c>
      <c r="M213">
        <v>0</v>
      </c>
      <c r="N213">
        <v>0</v>
      </c>
      <c r="O213">
        <v>0</v>
      </c>
      <c r="P213">
        <v>0</v>
      </c>
      <c r="Q213">
        <v>0</v>
      </c>
      <c r="R213">
        <v>0</v>
      </c>
      <c r="S213">
        <v>0</v>
      </c>
      <c r="T213">
        <v>0</v>
      </c>
      <c r="U213">
        <v>0</v>
      </c>
      <c r="V213">
        <v>0</v>
      </c>
      <c r="W213">
        <v>0</v>
      </c>
      <c r="X213">
        <v>0</v>
      </c>
      <c r="Y213">
        <v>0</v>
      </c>
      <c r="Z213">
        <v>0</v>
      </c>
      <c r="AA213">
        <v>0</v>
      </c>
      <c r="AB213">
        <v>0</v>
      </c>
      <c r="AC213">
        <v>0</v>
      </c>
      <c r="AD213">
        <v>0</v>
      </c>
      <c r="AE213">
        <v>0</v>
      </c>
      <c r="AF213">
        <v>0</v>
      </c>
      <c r="AG213">
        <v>7</v>
      </c>
      <c r="AH213">
        <v>12</v>
      </c>
      <c r="AI213">
        <v>17</v>
      </c>
      <c r="AJ213">
        <v>37</v>
      </c>
      <c r="AK213">
        <v>64</v>
      </c>
      <c r="AL213">
        <v>84</v>
      </c>
      <c r="AM213">
        <v>116</v>
      </c>
      <c r="AN213">
        <v>142</v>
      </c>
      <c r="AO213">
        <v>173</v>
      </c>
      <c r="AP213">
        <v>219</v>
      </c>
      <c r="AQ213">
        <v>280</v>
      </c>
      <c r="AR213">
        <v>350</v>
      </c>
      <c r="AS213">
        <v>445</v>
      </c>
      <c r="AT213">
        <v>557</v>
      </c>
      <c r="AU213">
        <v>717</v>
      </c>
      <c r="AV213">
        <v>837</v>
      </c>
      <c r="AW213">
        <v>1009</v>
      </c>
      <c r="AX213">
        <v>1187</v>
      </c>
      <c r="AY213">
        <v>1426</v>
      </c>
      <c r="AZ213">
        <v>1643</v>
      </c>
      <c r="BA213">
        <v>1892</v>
      </c>
      <c r="BB213">
        <v>2050</v>
      </c>
      <c r="BC213">
        <v>2358</v>
      </c>
      <c r="BD213">
        <v>2617</v>
      </c>
      <c r="BE213">
        <v>3136</v>
      </c>
      <c r="BF213">
        <v>3586</v>
      </c>
      <c r="BG213">
        <v>4002</v>
      </c>
      <c r="BH213">
        <v>4273</v>
      </c>
      <c r="BI213">
        <v>4594</v>
      </c>
      <c r="BJ213">
        <v>4879</v>
      </c>
      <c r="BK213">
        <v>5256</v>
      </c>
      <c r="BL213">
        <v>5557</v>
      </c>
      <c r="BM213">
        <v>5845</v>
      </c>
      <c r="BN213">
        <v>6076</v>
      </c>
      <c r="BO213">
        <v>6400</v>
      </c>
      <c r="BP213">
        <v>6676</v>
      </c>
      <c r="BQ213">
        <v>7008</v>
      </c>
      <c r="BR213">
        <v>7269</v>
      </c>
      <c r="BS213">
        <v>7579</v>
      </c>
      <c r="BT213">
        <v>7805</v>
      </c>
      <c r="BU213">
        <v>8060</v>
      </c>
      <c r="BV213">
        <v>8242</v>
      </c>
      <c r="BW213">
        <v>8437</v>
      </c>
      <c r="BX213">
        <v>8544</v>
      </c>
      <c r="BY213">
        <v>8659</v>
      </c>
      <c r="BZ213">
        <v>8721</v>
      </c>
      <c r="CA213">
        <v>8746</v>
      </c>
      <c r="CB213">
        <v>8749</v>
      </c>
      <c r="CC213">
        <v>8754</v>
      </c>
      <c r="CD213">
        <v>8760</v>
      </c>
      <c r="CE213">
        <v>8760</v>
      </c>
      <c r="CF213">
        <v>8760</v>
      </c>
      <c r="CG213">
        <v>8760</v>
      </c>
      <c r="CH213">
        <v>8760</v>
      </c>
      <c r="CI213">
        <v>8760</v>
      </c>
      <c r="CJ213">
        <v>8760</v>
      </c>
      <c r="CK213">
        <v>8760</v>
      </c>
      <c r="CL213">
        <v>8760</v>
      </c>
      <c r="CM213">
        <v>8760</v>
      </c>
      <c r="CN213">
        <v>8760</v>
      </c>
      <c r="CO213">
        <v>8760</v>
      </c>
      <c r="CP213">
        <v>8760</v>
      </c>
      <c r="CQ213">
        <v>8760</v>
      </c>
      <c r="CR213">
        <v>8760</v>
      </c>
      <c r="CS213">
        <v>8760</v>
      </c>
      <c r="CT213">
        <v>8760</v>
      </c>
      <c r="CU213">
        <v>8760</v>
      </c>
      <c r="CV213">
        <v>8760</v>
      </c>
      <c r="CW213">
        <v>8760</v>
      </c>
      <c r="CX213">
        <v>8760</v>
      </c>
      <c r="CY213">
        <v>8760</v>
      </c>
      <c r="CZ213">
        <v>8760</v>
      </c>
      <c r="DA213">
        <v>8760</v>
      </c>
      <c r="DB213">
        <v>8760</v>
      </c>
      <c r="DC213">
        <v>8760</v>
      </c>
    </row>
    <row r="214" spans="1:107">
      <c r="A214" t="s">
        <v>559</v>
      </c>
      <c r="B214" t="s">
        <v>559</v>
      </c>
      <c r="C214" t="s">
        <v>742</v>
      </c>
      <c r="D214" t="s">
        <v>1164</v>
      </c>
      <c r="E214" t="s">
        <v>1165</v>
      </c>
      <c r="F214">
        <v>102119</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4</v>
      </c>
      <c r="AU214">
        <v>22</v>
      </c>
      <c r="AV214">
        <v>38</v>
      </c>
      <c r="AW214">
        <v>53</v>
      </c>
      <c r="AX214">
        <v>74</v>
      </c>
      <c r="AY214">
        <v>118</v>
      </c>
      <c r="AZ214">
        <v>183</v>
      </c>
      <c r="BA214">
        <v>306</v>
      </c>
      <c r="BB214">
        <v>456</v>
      </c>
      <c r="BC214">
        <v>728</v>
      </c>
      <c r="BD214">
        <v>996</v>
      </c>
      <c r="BE214">
        <v>1405</v>
      </c>
      <c r="BF214">
        <v>1761</v>
      </c>
      <c r="BG214">
        <v>2122</v>
      </c>
      <c r="BH214">
        <v>2529</v>
      </c>
      <c r="BI214">
        <v>3070</v>
      </c>
      <c r="BJ214">
        <v>3433</v>
      </c>
      <c r="BK214">
        <v>3869</v>
      </c>
      <c r="BL214">
        <v>4202</v>
      </c>
      <c r="BM214">
        <v>4670</v>
      </c>
      <c r="BN214">
        <v>4954</v>
      </c>
      <c r="BO214">
        <v>5344</v>
      </c>
      <c r="BP214">
        <v>5643</v>
      </c>
      <c r="BQ214">
        <v>6026</v>
      </c>
      <c r="BR214">
        <v>6370</v>
      </c>
      <c r="BS214">
        <v>6812</v>
      </c>
      <c r="BT214">
        <v>7105</v>
      </c>
      <c r="BU214">
        <v>7458</v>
      </c>
      <c r="BV214">
        <v>7735</v>
      </c>
      <c r="BW214">
        <v>8044</v>
      </c>
      <c r="BX214">
        <v>8260</v>
      </c>
      <c r="BY214">
        <v>8436</v>
      </c>
      <c r="BZ214">
        <v>8551</v>
      </c>
      <c r="CA214">
        <v>8669</v>
      </c>
      <c r="CB214">
        <v>8717</v>
      </c>
      <c r="CC214">
        <v>8738</v>
      </c>
      <c r="CD214">
        <v>8745</v>
      </c>
      <c r="CE214">
        <v>8752</v>
      </c>
      <c r="CF214">
        <v>8757</v>
      </c>
      <c r="CG214">
        <v>8760</v>
      </c>
      <c r="CH214">
        <v>8760</v>
      </c>
      <c r="CI214">
        <v>8760</v>
      </c>
      <c r="CJ214">
        <v>8760</v>
      </c>
      <c r="CK214">
        <v>8760</v>
      </c>
      <c r="CL214">
        <v>8760</v>
      </c>
      <c r="CM214">
        <v>8760</v>
      </c>
      <c r="CN214">
        <v>8760</v>
      </c>
      <c r="CO214">
        <v>8760</v>
      </c>
      <c r="CP214">
        <v>8760</v>
      </c>
      <c r="CQ214">
        <v>8760</v>
      </c>
      <c r="CR214">
        <v>8760</v>
      </c>
      <c r="CS214">
        <v>8760</v>
      </c>
      <c r="CT214">
        <v>8760</v>
      </c>
      <c r="CU214">
        <v>8760</v>
      </c>
      <c r="CV214">
        <v>8760</v>
      </c>
      <c r="CW214">
        <v>8760</v>
      </c>
      <c r="CX214">
        <v>8760</v>
      </c>
      <c r="CY214">
        <v>8760</v>
      </c>
      <c r="CZ214">
        <v>8760</v>
      </c>
      <c r="DA214">
        <v>8760</v>
      </c>
      <c r="DB214">
        <v>8760</v>
      </c>
      <c r="DC214">
        <v>8760</v>
      </c>
    </row>
    <row r="215" spans="1:107">
      <c r="A215" t="s">
        <v>600</v>
      </c>
      <c r="B215" t="s">
        <v>600</v>
      </c>
      <c r="C215" t="s">
        <v>742</v>
      </c>
      <c r="D215" t="s">
        <v>1166</v>
      </c>
      <c r="E215" t="s">
        <v>1167</v>
      </c>
      <c r="F215">
        <v>102502</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4</v>
      </c>
      <c r="AQ215">
        <v>14</v>
      </c>
      <c r="AR215">
        <v>42</v>
      </c>
      <c r="AS215">
        <v>67</v>
      </c>
      <c r="AT215">
        <v>85</v>
      </c>
      <c r="AU215">
        <v>118</v>
      </c>
      <c r="AV215">
        <v>179</v>
      </c>
      <c r="AW215">
        <v>262</v>
      </c>
      <c r="AX215">
        <v>332</v>
      </c>
      <c r="AY215">
        <v>435</v>
      </c>
      <c r="AZ215">
        <v>530</v>
      </c>
      <c r="BA215">
        <v>718</v>
      </c>
      <c r="BB215">
        <v>902</v>
      </c>
      <c r="BC215">
        <v>1217</v>
      </c>
      <c r="BD215">
        <v>1458</v>
      </c>
      <c r="BE215">
        <v>1953</v>
      </c>
      <c r="BF215">
        <v>2385</v>
      </c>
      <c r="BG215">
        <v>2772</v>
      </c>
      <c r="BH215">
        <v>3132</v>
      </c>
      <c r="BI215">
        <v>3578</v>
      </c>
      <c r="BJ215">
        <v>3980</v>
      </c>
      <c r="BK215">
        <v>4358</v>
      </c>
      <c r="BL215">
        <v>4595</v>
      </c>
      <c r="BM215">
        <v>4913</v>
      </c>
      <c r="BN215">
        <v>5191</v>
      </c>
      <c r="BO215">
        <v>5564</v>
      </c>
      <c r="BP215">
        <v>5873</v>
      </c>
      <c r="BQ215">
        <v>6310</v>
      </c>
      <c r="BR215">
        <v>6659</v>
      </c>
      <c r="BS215">
        <v>7042</v>
      </c>
      <c r="BT215">
        <v>7335</v>
      </c>
      <c r="BU215">
        <v>7677</v>
      </c>
      <c r="BV215">
        <v>7894</v>
      </c>
      <c r="BW215">
        <v>8108</v>
      </c>
      <c r="BX215">
        <v>8242</v>
      </c>
      <c r="BY215">
        <v>8359</v>
      </c>
      <c r="BZ215">
        <v>8451</v>
      </c>
      <c r="CA215">
        <v>8553</v>
      </c>
      <c r="CB215">
        <v>8607</v>
      </c>
      <c r="CC215">
        <v>8662</v>
      </c>
      <c r="CD215">
        <v>8704</v>
      </c>
      <c r="CE215">
        <v>8742</v>
      </c>
      <c r="CF215">
        <v>8758</v>
      </c>
      <c r="CG215">
        <v>8760</v>
      </c>
      <c r="CH215">
        <v>8760</v>
      </c>
      <c r="CI215">
        <v>8760</v>
      </c>
      <c r="CJ215">
        <v>8760</v>
      </c>
      <c r="CK215">
        <v>8760</v>
      </c>
      <c r="CL215">
        <v>8760</v>
      </c>
      <c r="CM215">
        <v>8760</v>
      </c>
      <c r="CN215">
        <v>8760</v>
      </c>
      <c r="CO215">
        <v>8760</v>
      </c>
      <c r="CP215">
        <v>8760</v>
      </c>
      <c r="CQ215">
        <v>8760</v>
      </c>
      <c r="CR215">
        <v>8760</v>
      </c>
      <c r="CS215">
        <v>8760</v>
      </c>
      <c r="CT215">
        <v>8760</v>
      </c>
      <c r="CU215">
        <v>8760</v>
      </c>
      <c r="CV215">
        <v>8760</v>
      </c>
      <c r="CW215">
        <v>8760</v>
      </c>
      <c r="CX215">
        <v>8760</v>
      </c>
      <c r="CY215">
        <v>8760</v>
      </c>
      <c r="CZ215">
        <v>8760</v>
      </c>
      <c r="DA215">
        <v>8760</v>
      </c>
      <c r="DB215">
        <v>8760</v>
      </c>
      <c r="DC215">
        <v>8760</v>
      </c>
    </row>
    <row r="216" spans="1:107">
      <c r="A216" t="s">
        <v>561</v>
      </c>
      <c r="B216" t="s">
        <v>561</v>
      </c>
      <c r="C216" t="s">
        <v>742</v>
      </c>
      <c r="D216" t="s">
        <v>1168</v>
      </c>
      <c r="E216" t="s">
        <v>1169</v>
      </c>
      <c r="F216">
        <v>102604</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c r="AA216">
        <v>0</v>
      </c>
      <c r="AB216">
        <v>0</v>
      </c>
      <c r="AC216">
        <v>0</v>
      </c>
      <c r="AD216">
        <v>0</v>
      </c>
      <c r="AE216">
        <v>0</v>
      </c>
      <c r="AF216">
        <v>0</v>
      </c>
      <c r="AG216">
        <v>0</v>
      </c>
      <c r="AH216">
        <v>0</v>
      </c>
      <c r="AI216">
        <v>0</v>
      </c>
      <c r="AJ216">
        <v>4</v>
      </c>
      <c r="AK216">
        <v>8</v>
      </c>
      <c r="AL216">
        <v>13</v>
      </c>
      <c r="AM216">
        <v>19</v>
      </c>
      <c r="AN216">
        <v>34</v>
      </c>
      <c r="AO216">
        <v>59</v>
      </c>
      <c r="AP216">
        <v>82</v>
      </c>
      <c r="AQ216">
        <v>104</v>
      </c>
      <c r="AR216">
        <v>126</v>
      </c>
      <c r="AS216">
        <v>163</v>
      </c>
      <c r="AT216">
        <v>225</v>
      </c>
      <c r="AU216">
        <v>295</v>
      </c>
      <c r="AV216">
        <v>370</v>
      </c>
      <c r="AW216">
        <v>445</v>
      </c>
      <c r="AX216">
        <v>510</v>
      </c>
      <c r="AY216">
        <v>624</v>
      </c>
      <c r="AZ216">
        <v>752</v>
      </c>
      <c r="BA216">
        <v>965</v>
      </c>
      <c r="BB216">
        <v>1174</v>
      </c>
      <c r="BC216">
        <v>1484</v>
      </c>
      <c r="BD216">
        <v>1785</v>
      </c>
      <c r="BE216">
        <v>2254</v>
      </c>
      <c r="BF216">
        <v>2654</v>
      </c>
      <c r="BG216">
        <v>3141</v>
      </c>
      <c r="BH216">
        <v>3495</v>
      </c>
      <c r="BI216">
        <v>3963</v>
      </c>
      <c r="BJ216">
        <v>4321</v>
      </c>
      <c r="BK216">
        <v>4654</v>
      </c>
      <c r="BL216">
        <v>4914</v>
      </c>
      <c r="BM216">
        <v>5247</v>
      </c>
      <c r="BN216">
        <v>5490</v>
      </c>
      <c r="BO216">
        <v>5880</v>
      </c>
      <c r="BP216">
        <v>6161</v>
      </c>
      <c r="BQ216">
        <v>6517</v>
      </c>
      <c r="BR216">
        <v>6784</v>
      </c>
      <c r="BS216">
        <v>7136</v>
      </c>
      <c r="BT216">
        <v>7361</v>
      </c>
      <c r="BU216">
        <v>7635</v>
      </c>
      <c r="BV216">
        <v>7868</v>
      </c>
      <c r="BW216">
        <v>8102</v>
      </c>
      <c r="BX216">
        <v>8255</v>
      </c>
      <c r="BY216">
        <v>8392</v>
      </c>
      <c r="BZ216">
        <v>8489</v>
      </c>
      <c r="CA216">
        <v>8610</v>
      </c>
      <c r="CB216">
        <v>8656</v>
      </c>
      <c r="CC216">
        <v>8695</v>
      </c>
      <c r="CD216">
        <v>8719</v>
      </c>
      <c r="CE216">
        <v>8743</v>
      </c>
      <c r="CF216">
        <v>8755</v>
      </c>
      <c r="CG216">
        <v>8758</v>
      </c>
      <c r="CH216">
        <v>8760</v>
      </c>
      <c r="CI216">
        <v>8760</v>
      </c>
      <c r="CJ216">
        <v>8760</v>
      </c>
      <c r="CK216">
        <v>8760</v>
      </c>
      <c r="CL216">
        <v>8760</v>
      </c>
      <c r="CM216">
        <v>8760</v>
      </c>
      <c r="CN216">
        <v>8760</v>
      </c>
      <c r="CO216">
        <v>8760</v>
      </c>
      <c r="CP216">
        <v>8760</v>
      </c>
      <c r="CQ216">
        <v>8760</v>
      </c>
      <c r="CR216">
        <v>8760</v>
      </c>
      <c r="CS216">
        <v>8760</v>
      </c>
      <c r="CT216">
        <v>8760</v>
      </c>
      <c r="CU216">
        <v>8760</v>
      </c>
      <c r="CV216">
        <v>8760</v>
      </c>
      <c r="CW216">
        <v>8760</v>
      </c>
      <c r="CX216">
        <v>8760</v>
      </c>
      <c r="CY216">
        <v>8760</v>
      </c>
      <c r="CZ216">
        <v>8760</v>
      </c>
      <c r="DA216">
        <v>8760</v>
      </c>
      <c r="DB216">
        <v>8760</v>
      </c>
      <c r="DC216">
        <v>8760</v>
      </c>
    </row>
    <row r="217" spans="1:107">
      <c r="A217" t="s">
        <v>562</v>
      </c>
      <c r="B217" t="s">
        <v>562</v>
      </c>
      <c r="C217" t="s">
        <v>742</v>
      </c>
      <c r="D217" t="s">
        <v>1170</v>
      </c>
      <c r="E217" t="s">
        <v>1171</v>
      </c>
      <c r="F217">
        <v>102643</v>
      </c>
      <c r="G217">
        <v>0</v>
      </c>
      <c r="H217">
        <v>0</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3</v>
      </c>
      <c r="AQ217">
        <v>25</v>
      </c>
      <c r="AR217">
        <v>36</v>
      </c>
      <c r="AS217">
        <v>62</v>
      </c>
      <c r="AT217">
        <v>94</v>
      </c>
      <c r="AU217">
        <v>133</v>
      </c>
      <c r="AV217">
        <v>178</v>
      </c>
      <c r="AW217">
        <v>249</v>
      </c>
      <c r="AX217">
        <v>308</v>
      </c>
      <c r="AY217">
        <v>381</v>
      </c>
      <c r="AZ217">
        <v>476</v>
      </c>
      <c r="BA217">
        <v>591</v>
      </c>
      <c r="BB217">
        <v>766</v>
      </c>
      <c r="BC217">
        <v>1069</v>
      </c>
      <c r="BD217">
        <v>1381</v>
      </c>
      <c r="BE217">
        <v>1882</v>
      </c>
      <c r="BF217">
        <v>2248</v>
      </c>
      <c r="BG217">
        <v>2749</v>
      </c>
      <c r="BH217">
        <v>3162</v>
      </c>
      <c r="BI217">
        <v>3619</v>
      </c>
      <c r="BJ217">
        <v>4013</v>
      </c>
      <c r="BK217">
        <v>4395</v>
      </c>
      <c r="BL217">
        <v>4695</v>
      </c>
      <c r="BM217">
        <v>5024</v>
      </c>
      <c r="BN217">
        <v>5276</v>
      </c>
      <c r="BO217">
        <v>5588</v>
      </c>
      <c r="BP217">
        <v>5878</v>
      </c>
      <c r="BQ217">
        <v>6270</v>
      </c>
      <c r="BR217">
        <v>6580</v>
      </c>
      <c r="BS217">
        <v>6936</v>
      </c>
      <c r="BT217">
        <v>7189</v>
      </c>
      <c r="BU217">
        <v>7500</v>
      </c>
      <c r="BV217">
        <v>7741</v>
      </c>
      <c r="BW217">
        <v>7998</v>
      </c>
      <c r="BX217">
        <v>8191</v>
      </c>
      <c r="BY217">
        <v>8405</v>
      </c>
      <c r="BZ217">
        <v>8495</v>
      </c>
      <c r="CA217">
        <v>8596</v>
      </c>
      <c r="CB217">
        <v>8661</v>
      </c>
      <c r="CC217">
        <v>8728</v>
      </c>
      <c r="CD217">
        <v>8752</v>
      </c>
      <c r="CE217">
        <v>8760</v>
      </c>
      <c r="CF217">
        <v>8760</v>
      </c>
      <c r="CG217">
        <v>8760</v>
      </c>
      <c r="CH217">
        <v>8760</v>
      </c>
      <c r="CI217">
        <v>8760</v>
      </c>
      <c r="CJ217">
        <v>8760</v>
      </c>
      <c r="CK217">
        <v>8760</v>
      </c>
      <c r="CL217">
        <v>8760</v>
      </c>
      <c r="CM217">
        <v>8760</v>
      </c>
      <c r="CN217">
        <v>8760</v>
      </c>
      <c r="CO217">
        <v>8760</v>
      </c>
      <c r="CP217">
        <v>8760</v>
      </c>
      <c r="CQ217">
        <v>8760</v>
      </c>
      <c r="CR217">
        <v>8760</v>
      </c>
      <c r="CS217">
        <v>8760</v>
      </c>
      <c r="CT217">
        <v>8760</v>
      </c>
      <c r="CU217">
        <v>8760</v>
      </c>
      <c r="CV217">
        <v>8760</v>
      </c>
      <c r="CW217">
        <v>8760</v>
      </c>
      <c r="CX217">
        <v>8760</v>
      </c>
      <c r="CY217">
        <v>8760</v>
      </c>
      <c r="CZ217">
        <v>8760</v>
      </c>
      <c r="DA217">
        <v>8760</v>
      </c>
      <c r="DB217">
        <v>8760</v>
      </c>
      <c r="DC217">
        <v>8760</v>
      </c>
    </row>
    <row r="218" spans="1:107">
      <c r="A218" t="s">
        <v>1172</v>
      </c>
      <c r="B218" t="s">
        <v>1172</v>
      </c>
      <c r="C218" t="s">
        <v>742</v>
      </c>
      <c r="D218" t="s">
        <v>1173</v>
      </c>
      <c r="E218" t="s">
        <v>1174</v>
      </c>
      <c r="F218">
        <v>102714</v>
      </c>
      <c r="G218">
        <v>0</v>
      </c>
      <c r="H218">
        <v>0</v>
      </c>
      <c r="I218">
        <v>0</v>
      </c>
      <c r="J218">
        <v>0</v>
      </c>
      <c r="K218">
        <v>0</v>
      </c>
      <c r="L218">
        <v>0</v>
      </c>
      <c r="M218">
        <v>0</v>
      </c>
      <c r="N218">
        <v>0</v>
      </c>
      <c r="O218">
        <v>0</v>
      </c>
      <c r="P218">
        <v>0</v>
      </c>
      <c r="Q218">
        <v>0</v>
      </c>
      <c r="R218">
        <v>0</v>
      </c>
      <c r="S218">
        <v>0</v>
      </c>
      <c r="T218">
        <v>0</v>
      </c>
      <c r="U218">
        <v>0</v>
      </c>
      <c r="V218">
        <v>0</v>
      </c>
      <c r="W218">
        <v>0</v>
      </c>
      <c r="X218">
        <v>0</v>
      </c>
      <c r="Y218">
        <v>0</v>
      </c>
      <c r="Z218">
        <v>0</v>
      </c>
      <c r="AA218">
        <v>0</v>
      </c>
      <c r="AB218">
        <v>0</v>
      </c>
      <c r="AC218">
        <v>0</v>
      </c>
      <c r="AD218">
        <v>0</v>
      </c>
      <c r="AE218">
        <v>0</v>
      </c>
      <c r="AF218">
        <v>0</v>
      </c>
      <c r="AG218">
        <v>7</v>
      </c>
      <c r="AH218">
        <v>15</v>
      </c>
      <c r="AI218">
        <v>21</v>
      </c>
      <c r="AJ218">
        <v>28</v>
      </c>
      <c r="AK218">
        <v>42</v>
      </c>
      <c r="AL218">
        <v>66</v>
      </c>
      <c r="AM218">
        <v>99</v>
      </c>
      <c r="AN218">
        <v>123</v>
      </c>
      <c r="AO218">
        <v>160</v>
      </c>
      <c r="AP218">
        <v>194</v>
      </c>
      <c r="AQ218">
        <v>246</v>
      </c>
      <c r="AR218">
        <v>321</v>
      </c>
      <c r="AS218">
        <v>404</v>
      </c>
      <c r="AT218">
        <v>478</v>
      </c>
      <c r="AU218">
        <v>600</v>
      </c>
      <c r="AV218">
        <v>761</v>
      </c>
      <c r="AW218">
        <v>992</v>
      </c>
      <c r="AX218">
        <v>1155</v>
      </c>
      <c r="AY218">
        <v>1372</v>
      </c>
      <c r="AZ218">
        <v>1614</v>
      </c>
      <c r="BA218">
        <v>2067</v>
      </c>
      <c r="BB218">
        <v>2403</v>
      </c>
      <c r="BC218">
        <v>2883</v>
      </c>
      <c r="BD218">
        <v>3315</v>
      </c>
      <c r="BE218">
        <v>3839</v>
      </c>
      <c r="BF218">
        <v>4222</v>
      </c>
      <c r="BG218">
        <v>4590</v>
      </c>
      <c r="BH218">
        <v>4883</v>
      </c>
      <c r="BI218">
        <v>5208</v>
      </c>
      <c r="BJ218">
        <v>5504</v>
      </c>
      <c r="BK218">
        <v>5807</v>
      </c>
      <c r="BL218">
        <v>6051</v>
      </c>
      <c r="BM218">
        <v>6348</v>
      </c>
      <c r="BN218">
        <v>6589</v>
      </c>
      <c r="BO218">
        <v>6922</v>
      </c>
      <c r="BP218">
        <v>7242</v>
      </c>
      <c r="BQ218">
        <v>7559</v>
      </c>
      <c r="BR218">
        <v>7788</v>
      </c>
      <c r="BS218">
        <v>8006</v>
      </c>
      <c r="BT218">
        <v>8183</v>
      </c>
      <c r="BU218">
        <v>8354</v>
      </c>
      <c r="BV218">
        <v>8454</v>
      </c>
      <c r="BW218">
        <v>8546</v>
      </c>
      <c r="BX218">
        <v>8599</v>
      </c>
      <c r="BY218">
        <v>8661</v>
      </c>
      <c r="BZ218">
        <v>8689</v>
      </c>
      <c r="CA218">
        <v>8714</v>
      </c>
      <c r="CB218">
        <v>8742</v>
      </c>
      <c r="CC218">
        <v>8758</v>
      </c>
      <c r="CD218">
        <v>8760</v>
      </c>
      <c r="CE218">
        <v>8760</v>
      </c>
      <c r="CF218">
        <v>8760</v>
      </c>
      <c r="CG218">
        <v>8760</v>
      </c>
      <c r="CH218">
        <v>8760</v>
      </c>
      <c r="CI218">
        <v>8760</v>
      </c>
      <c r="CJ218">
        <v>8760</v>
      </c>
      <c r="CK218">
        <v>8760</v>
      </c>
      <c r="CL218">
        <v>8760</v>
      </c>
      <c r="CM218">
        <v>8760</v>
      </c>
      <c r="CN218">
        <v>8760</v>
      </c>
      <c r="CO218">
        <v>8760</v>
      </c>
      <c r="CP218">
        <v>8760</v>
      </c>
      <c r="CQ218">
        <v>8760</v>
      </c>
      <c r="CR218">
        <v>8760</v>
      </c>
      <c r="CS218">
        <v>8760</v>
      </c>
      <c r="CT218">
        <v>8760</v>
      </c>
      <c r="CU218">
        <v>8760</v>
      </c>
      <c r="CV218">
        <v>8760</v>
      </c>
      <c r="CW218">
        <v>8760</v>
      </c>
      <c r="CX218">
        <v>8760</v>
      </c>
      <c r="CY218">
        <v>8760</v>
      </c>
      <c r="CZ218">
        <v>8760</v>
      </c>
      <c r="DA218">
        <v>8760</v>
      </c>
      <c r="DB218">
        <v>8760</v>
      </c>
      <c r="DC218">
        <v>8760</v>
      </c>
    </row>
    <row r="219" spans="1:107">
      <c r="A219" t="s">
        <v>563</v>
      </c>
      <c r="B219" t="s">
        <v>563</v>
      </c>
      <c r="C219" t="s">
        <v>742</v>
      </c>
      <c r="D219" t="s">
        <v>1175</v>
      </c>
      <c r="E219" t="s">
        <v>1176</v>
      </c>
      <c r="F219">
        <v>102710</v>
      </c>
      <c r="G219">
        <v>0</v>
      </c>
      <c r="H219">
        <v>0</v>
      </c>
      <c r="I219">
        <v>0</v>
      </c>
      <c r="J219">
        <v>0</v>
      </c>
      <c r="K219">
        <v>0</v>
      </c>
      <c r="L219">
        <v>0</v>
      </c>
      <c r="M219">
        <v>0</v>
      </c>
      <c r="N219">
        <v>0</v>
      </c>
      <c r="O219">
        <v>0</v>
      </c>
      <c r="P219">
        <v>0</v>
      </c>
      <c r="Q219">
        <v>0</v>
      </c>
      <c r="R219">
        <v>0</v>
      </c>
      <c r="S219">
        <v>0</v>
      </c>
      <c r="T219">
        <v>0</v>
      </c>
      <c r="U219">
        <v>0</v>
      </c>
      <c r="V219">
        <v>0</v>
      </c>
      <c r="W219">
        <v>0</v>
      </c>
      <c r="X219">
        <v>0</v>
      </c>
      <c r="Y219">
        <v>0</v>
      </c>
      <c r="Z219">
        <v>0</v>
      </c>
      <c r="AA219">
        <v>0</v>
      </c>
      <c r="AB219">
        <v>0</v>
      </c>
      <c r="AC219">
        <v>0</v>
      </c>
      <c r="AD219">
        <v>0</v>
      </c>
      <c r="AE219">
        <v>0</v>
      </c>
      <c r="AF219">
        <v>0</v>
      </c>
      <c r="AG219">
        <v>0</v>
      </c>
      <c r="AH219">
        <v>0</v>
      </c>
      <c r="AI219">
        <v>0</v>
      </c>
      <c r="AJ219">
        <v>0</v>
      </c>
      <c r="AK219">
        <v>0</v>
      </c>
      <c r="AL219">
        <v>0</v>
      </c>
      <c r="AM219">
        <v>3</v>
      </c>
      <c r="AN219">
        <v>19</v>
      </c>
      <c r="AO219">
        <v>37</v>
      </c>
      <c r="AP219">
        <v>71</v>
      </c>
      <c r="AQ219">
        <v>104</v>
      </c>
      <c r="AR219">
        <v>142</v>
      </c>
      <c r="AS219">
        <v>185</v>
      </c>
      <c r="AT219">
        <v>235</v>
      </c>
      <c r="AU219">
        <v>301</v>
      </c>
      <c r="AV219">
        <v>383</v>
      </c>
      <c r="AW219">
        <v>478</v>
      </c>
      <c r="AX219">
        <v>556</v>
      </c>
      <c r="AY219">
        <v>719</v>
      </c>
      <c r="AZ219">
        <v>897</v>
      </c>
      <c r="BA219">
        <v>1139</v>
      </c>
      <c r="BB219">
        <v>1367</v>
      </c>
      <c r="BC219">
        <v>1744</v>
      </c>
      <c r="BD219">
        <v>2046</v>
      </c>
      <c r="BE219">
        <v>2516</v>
      </c>
      <c r="BF219">
        <v>2896</v>
      </c>
      <c r="BG219">
        <v>3306</v>
      </c>
      <c r="BH219">
        <v>3686</v>
      </c>
      <c r="BI219">
        <v>4138</v>
      </c>
      <c r="BJ219">
        <v>4431</v>
      </c>
      <c r="BK219">
        <v>4743</v>
      </c>
      <c r="BL219">
        <v>5025</v>
      </c>
      <c r="BM219">
        <v>5404</v>
      </c>
      <c r="BN219">
        <v>5734</v>
      </c>
      <c r="BO219">
        <v>6108</v>
      </c>
      <c r="BP219">
        <v>6422</v>
      </c>
      <c r="BQ219">
        <v>6767</v>
      </c>
      <c r="BR219">
        <v>7001</v>
      </c>
      <c r="BS219">
        <v>7278</v>
      </c>
      <c r="BT219">
        <v>7512</v>
      </c>
      <c r="BU219">
        <v>7760</v>
      </c>
      <c r="BV219">
        <v>7954</v>
      </c>
      <c r="BW219">
        <v>8146</v>
      </c>
      <c r="BX219">
        <v>8272</v>
      </c>
      <c r="BY219">
        <v>8405</v>
      </c>
      <c r="BZ219">
        <v>8489</v>
      </c>
      <c r="CA219">
        <v>8598</v>
      </c>
      <c r="CB219">
        <v>8671</v>
      </c>
      <c r="CC219">
        <v>8716</v>
      </c>
      <c r="CD219">
        <v>8736</v>
      </c>
      <c r="CE219">
        <v>8744</v>
      </c>
      <c r="CF219">
        <v>8747</v>
      </c>
      <c r="CG219">
        <v>8755</v>
      </c>
      <c r="CH219">
        <v>8759</v>
      </c>
      <c r="CI219">
        <v>8760</v>
      </c>
      <c r="CJ219">
        <v>8760</v>
      </c>
      <c r="CK219">
        <v>8760</v>
      </c>
      <c r="CL219">
        <v>8760</v>
      </c>
      <c r="CM219">
        <v>8760</v>
      </c>
      <c r="CN219">
        <v>8760</v>
      </c>
      <c r="CO219">
        <v>8760</v>
      </c>
      <c r="CP219">
        <v>8760</v>
      </c>
      <c r="CQ219">
        <v>8760</v>
      </c>
      <c r="CR219">
        <v>8760</v>
      </c>
      <c r="CS219">
        <v>8760</v>
      </c>
      <c r="CT219">
        <v>8760</v>
      </c>
      <c r="CU219">
        <v>8760</v>
      </c>
      <c r="CV219">
        <v>8760</v>
      </c>
      <c r="CW219">
        <v>8760</v>
      </c>
      <c r="CX219">
        <v>8760</v>
      </c>
      <c r="CY219">
        <v>8760</v>
      </c>
      <c r="CZ219">
        <v>8760</v>
      </c>
      <c r="DA219">
        <v>8760</v>
      </c>
      <c r="DB219">
        <v>8760</v>
      </c>
      <c r="DC219">
        <v>8760</v>
      </c>
    </row>
    <row r="220" spans="1:107">
      <c r="A220" t="s">
        <v>602</v>
      </c>
      <c r="B220" t="s">
        <v>602</v>
      </c>
      <c r="C220" t="s">
        <v>742</v>
      </c>
      <c r="D220" t="s">
        <v>1177</v>
      </c>
      <c r="E220" t="s">
        <v>1178</v>
      </c>
      <c r="F220">
        <v>102713</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4</v>
      </c>
      <c r="AB220">
        <v>8</v>
      </c>
      <c r="AC220">
        <v>21</v>
      </c>
      <c r="AD220">
        <v>38</v>
      </c>
      <c r="AE220">
        <v>62</v>
      </c>
      <c r="AF220">
        <v>78</v>
      </c>
      <c r="AG220">
        <v>95</v>
      </c>
      <c r="AH220">
        <v>119</v>
      </c>
      <c r="AI220">
        <v>140</v>
      </c>
      <c r="AJ220">
        <v>168</v>
      </c>
      <c r="AK220">
        <v>203</v>
      </c>
      <c r="AL220">
        <v>256</v>
      </c>
      <c r="AM220">
        <v>314</v>
      </c>
      <c r="AN220">
        <v>359</v>
      </c>
      <c r="AO220">
        <v>431</v>
      </c>
      <c r="AP220">
        <v>506</v>
      </c>
      <c r="AQ220">
        <v>607</v>
      </c>
      <c r="AR220">
        <v>699</v>
      </c>
      <c r="AS220">
        <v>810</v>
      </c>
      <c r="AT220">
        <v>932</v>
      </c>
      <c r="AU220">
        <v>1103</v>
      </c>
      <c r="AV220">
        <v>1264</v>
      </c>
      <c r="AW220">
        <v>1452</v>
      </c>
      <c r="AX220">
        <v>1607</v>
      </c>
      <c r="AY220">
        <v>1851</v>
      </c>
      <c r="AZ220">
        <v>2017</v>
      </c>
      <c r="BA220">
        <v>2308</v>
      </c>
      <c r="BB220">
        <v>2581</v>
      </c>
      <c r="BC220">
        <v>2983</v>
      </c>
      <c r="BD220">
        <v>3345</v>
      </c>
      <c r="BE220">
        <v>3826</v>
      </c>
      <c r="BF220">
        <v>4229</v>
      </c>
      <c r="BG220">
        <v>4602</v>
      </c>
      <c r="BH220">
        <v>4850</v>
      </c>
      <c r="BI220">
        <v>5124</v>
      </c>
      <c r="BJ220">
        <v>5348</v>
      </c>
      <c r="BK220">
        <v>5664</v>
      </c>
      <c r="BL220">
        <v>5919</v>
      </c>
      <c r="BM220">
        <v>6235</v>
      </c>
      <c r="BN220">
        <v>6487</v>
      </c>
      <c r="BO220">
        <v>6874</v>
      </c>
      <c r="BP220">
        <v>7148</v>
      </c>
      <c r="BQ220">
        <v>7426</v>
      </c>
      <c r="BR220">
        <v>7660</v>
      </c>
      <c r="BS220">
        <v>7927</v>
      </c>
      <c r="BT220">
        <v>8112</v>
      </c>
      <c r="BU220">
        <v>8250</v>
      </c>
      <c r="BV220">
        <v>8349</v>
      </c>
      <c r="BW220">
        <v>8448</v>
      </c>
      <c r="BX220">
        <v>8515</v>
      </c>
      <c r="BY220">
        <v>8576</v>
      </c>
      <c r="BZ220">
        <v>8606</v>
      </c>
      <c r="CA220">
        <v>8644</v>
      </c>
      <c r="CB220">
        <v>8672</v>
      </c>
      <c r="CC220">
        <v>8704</v>
      </c>
      <c r="CD220">
        <v>8728</v>
      </c>
      <c r="CE220">
        <v>8751</v>
      </c>
      <c r="CF220">
        <v>8758</v>
      </c>
      <c r="CG220">
        <v>8760</v>
      </c>
      <c r="CH220">
        <v>8760</v>
      </c>
      <c r="CI220">
        <v>8760</v>
      </c>
      <c r="CJ220">
        <v>8760</v>
      </c>
      <c r="CK220">
        <v>8760</v>
      </c>
      <c r="CL220">
        <v>8760</v>
      </c>
      <c r="CM220">
        <v>8760</v>
      </c>
      <c r="CN220">
        <v>8760</v>
      </c>
      <c r="CO220">
        <v>8760</v>
      </c>
      <c r="CP220">
        <v>8760</v>
      </c>
      <c r="CQ220">
        <v>8760</v>
      </c>
      <c r="CR220">
        <v>8760</v>
      </c>
      <c r="CS220">
        <v>8760</v>
      </c>
      <c r="CT220">
        <v>8760</v>
      </c>
      <c r="CU220">
        <v>8760</v>
      </c>
      <c r="CV220">
        <v>8760</v>
      </c>
      <c r="CW220">
        <v>8760</v>
      </c>
      <c r="CX220">
        <v>8760</v>
      </c>
      <c r="CY220">
        <v>8760</v>
      </c>
      <c r="CZ220">
        <v>8760</v>
      </c>
      <c r="DA220">
        <v>8760</v>
      </c>
      <c r="DB220">
        <v>8760</v>
      </c>
      <c r="DC220">
        <v>8760</v>
      </c>
    </row>
    <row r="221" spans="1:107">
      <c r="A221" t="s">
        <v>599</v>
      </c>
      <c r="B221" t="s">
        <v>599</v>
      </c>
      <c r="C221" t="s">
        <v>742</v>
      </c>
      <c r="D221" t="s">
        <v>1179</v>
      </c>
      <c r="E221" t="s">
        <v>1180</v>
      </c>
      <c r="F221">
        <v>102518</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1</v>
      </c>
      <c r="AP221">
        <v>4</v>
      </c>
      <c r="AQ221">
        <v>13</v>
      </c>
      <c r="AR221">
        <v>19</v>
      </c>
      <c r="AS221">
        <v>31</v>
      </c>
      <c r="AT221">
        <v>41</v>
      </c>
      <c r="AU221">
        <v>54</v>
      </c>
      <c r="AV221">
        <v>80</v>
      </c>
      <c r="AW221">
        <v>140</v>
      </c>
      <c r="AX221">
        <v>196</v>
      </c>
      <c r="AY221">
        <v>286</v>
      </c>
      <c r="AZ221">
        <v>344</v>
      </c>
      <c r="BA221">
        <v>467</v>
      </c>
      <c r="BB221">
        <v>615</v>
      </c>
      <c r="BC221">
        <v>867</v>
      </c>
      <c r="BD221">
        <v>1114</v>
      </c>
      <c r="BE221">
        <v>1536</v>
      </c>
      <c r="BF221">
        <v>2106</v>
      </c>
      <c r="BG221">
        <v>2692</v>
      </c>
      <c r="BH221">
        <v>3086</v>
      </c>
      <c r="BI221">
        <v>3543</v>
      </c>
      <c r="BJ221">
        <v>3873</v>
      </c>
      <c r="BK221">
        <v>4271</v>
      </c>
      <c r="BL221">
        <v>4548</v>
      </c>
      <c r="BM221">
        <v>4926</v>
      </c>
      <c r="BN221">
        <v>5278</v>
      </c>
      <c r="BO221">
        <v>5675</v>
      </c>
      <c r="BP221">
        <v>6006</v>
      </c>
      <c r="BQ221">
        <v>6405</v>
      </c>
      <c r="BR221">
        <v>6750</v>
      </c>
      <c r="BS221">
        <v>7116</v>
      </c>
      <c r="BT221">
        <v>7414</v>
      </c>
      <c r="BU221">
        <v>7707</v>
      </c>
      <c r="BV221">
        <v>7924</v>
      </c>
      <c r="BW221">
        <v>8152</v>
      </c>
      <c r="BX221">
        <v>8308</v>
      </c>
      <c r="BY221">
        <v>8460</v>
      </c>
      <c r="BZ221">
        <v>8549</v>
      </c>
      <c r="CA221">
        <v>8624</v>
      </c>
      <c r="CB221">
        <v>8661</v>
      </c>
      <c r="CC221">
        <v>8700</v>
      </c>
      <c r="CD221">
        <v>8717</v>
      </c>
      <c r="CE221">
        <v>8738</v>
      </c>
      <c r="CF221">
        <v>8747</v>
      </c>
      <c r="CG221">
        <v>8756</v>
      </c>
      <c r="CH221">
        <v>8759</v>
      </c>
      <c r="CI221">
        <v>8760</v>
      </c>
      <c r="CJ221">
        <v>8760</v>
      </c>
      <c r="CK221">
        <v>8760</v>
      </c>
      <c r="CL221">
        <v>8760</v>
      </c>
      <c r="CM221">
        <v>8760</v>
      </c>
      <c r="CN221">
        <v>8760</v>
      </c>
      <c r="CO221">
        <v>8760</v>
      </c>
      <c r="CP221">
        <v>8760</v>
      </c>
      <c r="CQ221">
        <v>8760</v>
      </c>
      <c r="CR221">
        <v>8760</v>
      </c>
      <c r="CS221">
        <v>8760</v>
      </c>
      <c r="CT221">
        <v>8760</v>
      </c>
      <c r="CU221">
        <v>8760</v>
      </c>
      <c r="CV221">
        <v>8760</v>
      </c>
      <c r="CW221">
        <v>8760</v>
      </c>
      <c r="CX221">
        <v>8760</v>
      </c>
      <c r="CY221">
        <v>8760</v>
      </c>
      <c r="CZ221">
        <v>8760</v>
      </c>
      <c r="DA221">
        <v>8760</v>
      </c>
      <c r="DB221">
        <v>8760</v>
      </c>
      <c r="DC221">
        <v>8760</v>
      </c>
    </row>
    <row r="222" spans="1:107">
      <c r="A222" t="s">
        <v>603</v>
      </c>
      <c r="B222" t="s">
        <v>603</v>
      </c>
      <c r="C222" t="s">
        <v>742</v>
      </c>
      <c r="D222" t="s">
        <v>1181</v>
      </c>
      <c r="E222" t="s">
        <v>1182</v>
      </c>
      <c r="F222">
        <v>102703</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3</v>
      </c>
      <c r="AJ222">
        <v>4</v>
      </c>
      <c r="AK222">
        <v>8</v>
      </c>
      <c r="AL222">
        <v>10</v>
      </c>
      <c r="AM222">
        <v>16</v>
      </c>
      <c r="AN222">
        <v>28</v>
      </c>
      <c r="AO222">
        <v>36</v>
      </c>
      <c r="AP222">
        <v>53</v>
      </c>
      <c r="AQ222">
        <v>101</v>
      </c>
      <c r="AR222">
        <v>149</v>
      </c>
      <c r="AS222">
        <v>206</v>
      </c>
      <c r="AT222">
        <v>268</v>
      </c>
      <c r="AU222">
        <v>375</v>
      </c>
      <c r="AV222">
        <v>476</v>
      </c>
      <c r="AW222">
        <v>593</v>
      </c>
      <c r="AX222">
        <v>700</v>
      </c>
      <c r="AY222">
        <v>880</v>
      </c>
      <c r="AZ222">
        <v>1050</v>
      </c>
      <c r="BA222">
        <v>1310</v>
      </c>
      <c r="BB222">
        <v>1528</v>
      </c>
      <c r="BC222">
        <v>1860</v>
      </c>
      <c r="BD222">
        <v>2152</v>
      </c>
      <c r="BE222">
        <v>2677</v>
      </c>
      <c r="BF222">
        <v>3055</v>
      </c>
      <c r="BG222">
        <v>3580</v>
      </c>
      <c r="BH222">
        <v>3944</v>
      </c>
      <c r="BI222">
        <v>4339</v>
      </c>
      <c r="BJ222">
        <v>4555</v>
      </c>
      <c r="BK222">
        <v>4807</v>
      </c>
      <c r="BL222">
        <v>5046</v>
      </c>
      <c r="BM222">
        <v>5400</v>
      </c>
      <c r="BN222">
        <v>5682</v>
      </c>
      <c r="BO222">
        <v>6053</v>
      </c>
      <c r="BP222">
        <v>6404</v>
      </c>
      <c r="BQ222">
        <v>6753</v>
      </c>
      <c r="BR222">
        <v>7031</v>
      </c>
      <c r="BS222">
        <v>7324</v>
      </c>
      <c r="BT222">
        <v>7535</v>
      </c>
      <c r="BU222">
        <v>7818</v>
      </c>
      <c r="BV222">
        <v>8021</v>
      </c>
      <c r="BW222">
        <v>8209</v>
      </c>
      <c r="BX222">
        <v>8321</v>
      </c>
      <c r="BY222">
        <v>8420</v>
      </c>
      <c r="BZ222">
        <v>8504</v>
      </c>
      <c r="CA222">
        <v>8564</v>
      </c>
      <c r="CB222">
        <v>8610</v>
      </c>
      <c r="CC222">
        <v>8651</v>
      </c>
      <c r="CD222">
        <v>8680</v>
      </c>
      <c r="CE222">
        <v>8710</v>
      </c>
      <c r="CF222">
        <v>8730</v>
      </c>
      <c r="CG222">
        <v>8751</v>
      </c>
      <c r="CH222">
        <v>8754</v>
      </c>
      <c r="CI222">
        <v>8756</v>
      </c>
      <c r="CJ222">
        <v>8756</v>
      </c>
      <c r="CK222">
        <v>8759</v>
      </c>
      <c r="CL222">
        <v>8760</v>
      </c>
      <c r="CM222">
        <v>8760</v>
      </c>
      <c r="CN222">
        <v>8760</v>
      </c>
      <c r="CO222">
        <v>8760</v>
      </c>
      <c r="CP222">
        <v>8760</v>
      </c>
      <c r="CQ222">
        <v>8760</v>
      </c>
      <c r="CR222">
        <v>8760</v>
      </c>
      <c r="CS222">
        <v>8760</v>
      </c>
      <c r="CT222">
        <v>8760</v>
      </c>
      <c r="CU222">
        <v>8760</v>
      </c>
      <c r="CV222">
        <v>8760</v>
      </c>
      <c r="CW222">
        <v>8760</v>
      </c>
      <c r="CX222">
        <v>8760</v>
      </c>
      <c r="CY222">
        <v>8760</v>
      </c>
      <c r="CZ222">
        <v>8760</v>
      </c>
      <c r="DA222">
        <v>8760</v>
      </c>
      <c r="DB222">
        <v>8760</v>
      </c>
      <c r="DC222">
        <v>8760</v>
      </c>
    </row>
    <row r="223" spans="1:107">
      <c r="A223" t="s">
        <v>604</v>
      </c>
      <c r="B223" t="s">
        <v>604</v>
      </c>
      <c r="C223" t="s">
        <v>742</v>
      </c>
      <c r="D223" t="s">
        <v>1183</v>
      </c>
      <c r="E223" t="s">
        <v>1184</v>
      </c>
      <c r="F223">
        <v>102334</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1</v>
      </c>
      <c r="AQ223">
        <v>7</v>
      </c>
      <c r="AR223">
        <v>12</v>
      </c>
      <c r="AS223">
        <v>25</v>
      </c>
      <c r="AT223">
        <v>37</v>
      </c>
      <c r="AU223">
        <v>57</v>
      </c>
      <c r="AV223">
        <v>99</v>
      </c>
      <c r="AW223">
        <v>173</v>
      </c>
      <c r="AX223">
        <v>267</v>
      </c>
      <c r="AY223">
        <v>414</v>
      </c>
      <c r="AZ223">
        <v>563</v>
      </c>
      <c r="BA223">
        <v>789</v>
      </c>
      <c r="BB223">
        <v>983</v>
      </c>
      <c r="BC223">
        <v>1297</v>
      </c>
      <c r="BD223">
        <v>1581</v>
      </c>
      <c r="BE223">
        <v>1964</v>
      </c>
      <c r="BF223">
        <v>2388</v>
      </c>
      <c r="BG223">
        <v>2942</v>
      </c>
      <c r="BH223">
        <v>3381</v>
      </c>
      <c r="BI223">
        <v>3806</v>
      </c>
      <c r="BJ223">
        <v>4141</v>
      </c>
      <c r="BK223">
        <v>4561</v>
      </c>
      <c r="BL223">
        <v>4907</v>
      </c>
      <c r="BM223">
        <v>5332</v>
      </c>
      <c r="BN223">
        <v>5680</v>
      </c>
      <c r="BO223">
        <v>6080</v>
      </c>
      <c r="BP223">
        <v>6405</v>
      </c>
      <c r="BQ223">
        <v>6778</v>
      </c>
      <c r="BR223">
        <v>7063</v>
      </c>
      <c r="BS223">
        <v>7384</v>
      </c>
      <c r="BT223">
        <v>7617</v>
      </c>
      <c r="BU223">
        <v>7899</v>
      </c>
      <c r="BV223">
        <v>8066</v>
      </c>
      <c r="BW223">
        <v>8244</v>
      </c>
      <c r="BX223">
        <v>8363</v>
      </c>
      <c r="BY223">
        <v>8489</v>
      </c>
      <c r="BZ223">
        <v>8550</v>
      </c>
      <c r="CA223">
        <v>8620</v>
      </c>
      <c r="CB223">
        <v>8660</v>
      </c>
      <c r="CC223">
        <v>8707</v>
      </c>
      <c r="CD223">
        <v>8735</v>
      </c>
      <c r="CE223">
        <v>8745</v>
      </c>
      <c r="CF223">
        <v>8757</v>
      </c>
      <c r="CG223">
        <v>8760</v>
      </c>
      <c r="CH223">
        <v>8760</v>
      </c>
      <c r="CI223">
        <v>8760</v>
      </c>
      <c r="CJ223">
        <v>8760</v>
      </c>
      <c r="CK223">
        <v>8760</v>
      </c>
      <c r="CL223">
        <v>8760</v>
      </c>
      <c r="CM223">
        <v>8760</v>
      </c>
      <c r="CN223">
        <v>8760</v>
      </c>
      <c r="CO223">
        <v>8760</v>
      </c>
      <c r="CP223">
        <v>8760</v>
      </c>
      <c r="CQ223">
        <v>8760</v>
      </c>
      <c r="CR223">
        <v>8760</v>
      </c>
      <c r="CS223">
        <v>8760</v>
      </c>
      <c r="CT223">
        <v>8760</v>
      </c>
      <c r="CU223">
        <v>8760</v>
      </c>
      <c r="CV223">
        <v>8760</v>
      </c>
      <c r="CW223">
        <v>8760</v>
      </c>
      <c r="CX223">
        <v>8760</v>
      </c>
      <c r="CY223">
        <v>8760</v>
      </c>
      <c r="CZ223">
        <v>8760</v>
      </c>
      <c r="DA223">
        <v>8760</v>
      </c>
      <c r="DB223">
        <v>8760</v>
      </c>
      <c r="DC223">
        <v>8760</v>
      </c>
    </row>
    <row r="224" spans="1:107">
      <c r="A224" t="s">
        <v>564</v>
      </c>
      <c r="B224" t="s">
        <v>564</v>
      </c>
      <c r="C224" t="s">
        <v>742</v>
      </c>
      <c r="D224" t="s">
        <v>1185</v>
      </c>
      <c r="E224" t="s">
        <v>1186</v>
      </c>
      <c r="F224">
        <v>102642</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3</v>
      </c>
      <c r="AP224">
        <v>6</v>
      </c>
      <c r="AQ224">
        <v>15</v>
      </c>
      <c r="AR224">
        <v>36</v>
      </c>
      <c r="AS224">
        <v>76</v>
      </c>
      <c r="AT224">
        <v>102</v>
      </c>
      <c r="AU224">
        <v>131</v>
      </c>
      <c r="AV224">
        <v>165</v>
      </c>
      <c r="AW224">
        <v>212</v>
      </c>
      <c r="AX224">
        <v>273</v>
      </c>
      <c r="AY224">
        <v>374</v>
      </c>
      <c r="AZ224">
        <v>539</v>
      </c>
      <c r="BA224">
        <v>756</v>
      </c>
      <c r="BB224">
        <v>945</v>
      </c>
      <c r="BC224">
        <v>1280</v>
      </c>
      <c r="BD224">
        <v>1555</v>
      </c>
      <c r="BE224">
        <v>1974</v>
      </c>
      <c r="BF224">
        <v>2373</v>
      </c>
      <c r="BG224">
        <v>2834</v>
      </c>
      <c r="BH224">
        <v>3201</v>
      </c>
      <c r="BI224">
        <v>3704</v>
      </c>
      <c r="BJ224">
        <v>4058</v>
      </c>
      <c r="BK224">
        <v>4393</v>
      </c>
      <c r="BL224">
        <v>4663</v>
      </c>
      <c r="BM224">
        <v>4988</v>
      </c>
      <c r="BN224">
        <v>5214</v>
      </c>
      <c r="BO224">
        <v>5526</v>
      </c>
      <c r="BP224">
        <v>5822</v>
      </c>
      <c r="BQ224">
        <v>6196</v>
      </c>
      <c r="BR224">
        <v>6494</v>
      </c>
      <c r="BS224">
        <v>6856</v>
      </c>
      <c r="BT224">
        <v>7119</v>
      </c>
      <c r="BU224">
        <v>7440</v>
      </c>
      <c r="BV224">
        <v>7690</v>
      </c>
      <c r="BW224">
        <v>7935</v>
      </c>
      <c r="BX224">
        <v>8138</v>
      </c>
      <c r="BY224">
        <v>8322</v>
      </c>
      <c r="BZ224">
        <v>8454</v>
      </c>
      <c r="CA224">
        <v>8577</v>
      </c>
      <c r="CB224">
        <v>8655</v>
      </c>
      <c r="CC224">
        <v>8703</v>
      </c>
      <c r="CD224">
        <v>8728</v>
      </c>
      <c r="CE224">
        <v>8745</v>
      </c>
      <c r="CF224">
        <v>8749</v>
      </c>
      <c r="CG224">
        <v>8754</v>
      </c>
      <c r="CH224">
        <v>8758</v>
      </c>
      <c r="CI224">
        <v>8760</v>
      </c>
      <c r="CJ224">
        <v>8760</v>
      </c>
      <c r="CK224">
        <v>8760</v>
      </c>
      <c r="CL224">
        <v>8760</v>
      </c>
      <c r="CM224">
        <v>8760</v>
      </c>
      <c r="CN224">
        <v>8760</v>
      </c>
      <c r="CO224">
        <v>8760</v>
      </c>
      <c r="CP224">
        <v>8760</v>
      </c>
      <c r="CQ224">
        <v>8760</v>
      </c>
      <c r="CR224">
        <v>8760</v>
      </c>
      <c r="CS224">
        <v>8760</v>
      </c>
      <c r="CT224">
        <v>8760</v>
      </c>
      <c r="CU224">
        <v>8760</v>
      </c>
      <c r="CV224">
        <v>8760</v>
      </c>
      <c r="CW224">
        <v>8760</v>
      </c>
      <c r="CX224">
        <v>8760</v>
      </c>
      <c r="CY224">
        <v>8760</v>
      </c>
      <c r="CZ224">
        <v>8760</v>
      </c>
      <c r="DA224">
        <v>8760</v>
      </c>
      <c r="DB224">
        <v>8760</v>
      </c>
      <c r="DC224">
        <v>8760</v>
      </c>
    </row>
    <row r="225" spans="1:107">
      <c r="A225" t="s">
        <v>565</v>
      </c>
      <c r="B225" t="s">
        <v>565</v>
      </c>
      <c r="C225" t="s">
        <v>742</v>
      </c>
      <c r="D225" t="s">
        <v>1187</v>
      </c>
      <c r="E225" t="s">
        <v>1188</v>
      </c>
      <c r="F225">
        <v>102103</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6</v>
      </c>
      <c r="AX225">
        <v>10</v>
      </c>
      <c r="AY225">
        <v>16</v>
      </c>
      <c r="AZ225">
        <v>32</v>
      </c>
      <c r="BA225">
        <v>54</v>
      </c>
      <c r="BB225">
        <v>92</v>
      </c>
      <c r="BC225">
        <v>252</v>
      </c>
      <c r="BD225">
        <v>497</v>
      </c>
      <c r="BE225">
        <v>821</v>
      </c>
      <c r="BF225">
        <v>1223</v>
      </c>
      <c r="BG225">
        <v>1696</v>
      </c>
      <c r="BH225">
        <v>2093</v>
      </c>
      <c r="BI225">
        <v>2718</v>
      </c>
      <c r="BJ225">
        <v>3195</v>
      </c>
      <c r="BK225">
        <v>3701</v>
      </c>
      <c r="BL225">
        <v>4095</v>
      </c>
      <c r="BM225">
        <v>4504</v>
      </c>
      <c r="BN225">
        <v>4842</v>
      </c>
      <c r="BO225">
        <v>5204</v>
      </c>
      <c r="BP225">
        <v>5530</v>
      </c>
      <c r="BQ225">
        <v>5942</v>
      </c>
      <c r="BR225">
        <v>6368</v>
      </c>
      <c r="BS225">
        <v>6809</v>
      </c>
      <c r="BT225">
        <v>7157</v>
      </c>
      <c r="BU225">
        <v>7535</v>
      </c>
      <c r="BV225">
        <v>7871</v>
      </c>
      <c r="BW225">
        <v>8222</v>
      </c>
      <c r="BX225">
        <v>8413</v>
      </c>
      <c r="BY225">
        <v>8600</v>
      </c>
      <c r="BZ225">
        <v>8684</v>
      </c>
      <c r="CA225">
        <v>8732</v>
      </c>
      <c r="CB225">
        <v>8758</v>
      </c>
      <c r="CC225">
        <v>8758</v>
      </c>
      <c r="CD225">
        <v>8760</v>
      </c>
      <c r="CE225">
        <v>8760</v>
      </c>
      <c r="CF225">
        <v>8760</v>
      </c>
      <c r="CG225">
        <v>8760</v>
      </c>
      <c r="CH225">
        <v>8760</v>
      </c>
      <c r="CI225">
        <v>8760</v>
      </c>
      <c r="CJ225">
        <v>8760</v>
      </c>
      <c r="CK225">
        <v>8760</v>
      </c>
      <c r="CL225">
        <v>8760</v>
      </c>
      <c r="CM225">
        <v>8760</v>
      </c>
      <c r="CN225">
        <v>8760</v>
      </c>
      <c r="CO225">
        <v>8760</v>
      </c>
      <c r="CP225">
        <v>8760</v>
      </c>
      <c r="CQ225">
        <v>8760</v>
      </c>
      <c r="CR225">
        <v>8760</v>
      </c>
      <c r="CS225">
        <v>8760</v>
      </c>
      <c r="CT225">
        <v>8760</v>
      </c>
      <c r="CU225">
        <v>8760</v>
      </c>
      <c r="CV225">
        <v>8760</v>
      </c>
      <c r="CW225">
        <v>8760</v>
      </c>
      <c r="CX225">
        <v>8760</v>
      </c>
      <c r="CY225">
        <v>8760</v>
      </c>
      <c r="CZ225">
        <v>8760</v>
      </c>
      <c r="DA225">
        <v>8760</v>
      </c>
      <c r="DB225">
        <v>8760</v>
      </c>
      <c r="DC225">
        <v>8760</v>
      </c>
    </row>
    <row r="226" spans="1:107">
      <c r="A226" t="s">
        <v>566</v>
      </c>
      <c r="B226" t="s">
        <v>566</v>
      </c>
      <c r="C226" t="s">
        <v>742</v>
      </c>
      <c r="D226" t="s">
        <v>1189</v>
      </c>
      <c r="E226" t="s">
        <v>1190</v>
      </c>
      <c r="F226">
        <v>102104</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5</v>
      </c>
      <c r="AV226">
        <v>11</v>
      </c>
      <c r="AW226">
        <v>25</v>
      </c>
      <c r="AX226">
        <v>38</v>
      </c>
      <c r="AY226">
        <v>67</v>
      </c>
      <c r="AZ226">
        <v>115</v>
      </c>
      <c r="BA226">
        <v>226</v>
      </c>
      <c r="BB226">
        <v>376</v>
      </c>
      <c r="BC226">
        <v>617</v>
      </c>
      <c r="BD226">
        <v>862</v>
      </c>
      <c r="BE226">
        <v>1221</v>
      </c>
      <c r="BF226">
        <v>1590</v>
      </c>
      <c r="BG226">
        <v>2124</v>
      </c>
      <c r="BH226">
        <v>2590</v>
      </c>
      <c r="BI226">
        <v>3071</v>
      </c>
      <c r="BJ226">
        <v>3423</v>
      </c>
      <c r="BK226">
        <v>3849</v>
      </c>
      <c r="BL226">
        <v>4206</v>
      </c>
      <c r="BM226">
        <v>4666</v>
      </c>
      <c r="BN226">
        <v>4983</v>
      </c>
      <c r="BO226">
        <v>5343</v>
      </c>
      <c r="BP226">
        <v>5708</v>
      </c>
      <c r="BQ226">
        <v>6133</v>
      </c>
      <c r="BR226">
        <v>6436</v>
      </c>
      <c r="BS226">
        <v>6799</v>
      </c>
      <c r="BT226">
        <v>7120</v>
      </c>
      <c r="BU226">
        <v>7512</v>
      </c>
      <c r="BV226">
        <v>7772</v>
      </c>
      <c r="BW226">
        <v>8048</v>
      </c>
      <c r="BX226">
        <v>8227</v>
      </c>
      <c r="BY226">
        <v>8401</v>
      </c>
      <c r="BZ226">
        <v>8507</v>
      </c>
      <c r="CA226">
        <v>8612</v>
      </c>
      <c r="CB226">
        <v>8673</v>
      </c>
      <c r="CC226">
        <v>8712</v>
      </c>
      <c r="CD226">
        <v>8725</v>
      </c>
      <c r="CE226">
        <v>8737</v>
      </c>
      <c r="CF226">
        <v>8748</v>
      </c>
      <c r="CG226">
        <v>8760</v>
      </c>
      <c r="CH226">
        <v>8760</v>
      </c>
      <c r="CI226">
        <v>8760</v>
      </c>
      <c r="CJ226">
        <v>8760</v>
      </c>
      <c r="CK226">
        <v>8760</v>
      </c>
      <c r="CL226">
        <v>8760</v>
      </c>
      <c r="CM226">
        <v>8760</v>
      </c>
      <c r="CN226">
        <v>8760</v>
      </c>
      <c r="CO226">
        <v>8760</v>
      </c>
      <c r="CP226">
        <v>8760</v>
      </c>
      <c r="CQ226">
        <v>8760</v>
      </c>
      <c r="CR226">
        <v>8760</v>
      </c>
      <c r="CS226">
        <v>8760</v>
      </c>
      <c r="CT226">
        <v>8760</v>
      </c>
      <c r="CU226">
        <v>8760</v>
      </c>
      <c r="CV226">
        <v>8760</v>
      </c>
      <c r="CW226">
        <v>8760</v>
      </c>
      <c r="CX226">
        <v>8760</v>
      </c>
      <c r="CY226">
        <v>8760</v>
      </c>
      <c r="CZ226">
        <v>8760</v>
      </c>
      <c r="DA226">
        <v>8760</v>
      </c>
      <c r="DB226">
        <v>8760</v>
      </c>
      <c r="DC226">
        <v>8760</v>
      </c>
    </row>
    <row r="227" spans="1:107">
      <c r="A227" t="s">
        <v>567</v>
      </c>
      <c r="B227" t="s">
        <v>567</v>
      </c>
      <c r="C227" t="s">
        <v>742</v>
      </c>
      <c r="D227" t="s">
        <v>1191</v>
      </c>
      <c r="E227" t="s">
        <v>1192</v>
      </c>
      <c r="F227">
        <v>102214</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1</v>
      </c>
      <c r="AP227">
        <v>2</v>
      </c>
      <c r="AQ227">
        <v>11</v>
      </c>
      <c r="AR227">
        <v>19</v>
      </c>
      <c r="AS227">
        <v>31</v>
      </c>
      <c r="AT227">
        <v>48</v>
      </c>
      <c r="AU227">
        <v>77</v>
      </c>
      <c r="AV227">
        <v>108</v>
      </c>
      <c r="AW227">
        <v>155</v>
      </c>
      <c r="AX227">
        <v>231</v>
      </c>
      <c r="AY227">
        <v>332</v>
      </c>
      <c r="AZ227">
        <v>416</v>
      </c>
      <c r="BA227">
        <v>588</v>
      </c>
      <c r="BB227">
        <v>790</v>
      </c>
      <c r="BC227">
        <v>1090</v>
      </c>
      <c r="BD227">
        <v>1416</v>
      </c>
      <c r="BE227">
        <v>1892</v>
      </c>
      <c r="BF227">
        <v>2321</v>
      </c>
      <c r="BG227">
        <v>2745</v>
      </c>
      <c r="BH227">
        <v>3126</v>
      </c>
      <c r="BI227">
        <v>3488</v>
      </c>
      <c r="BJ227">
        <v>3799</v>
      </c>
      <c r="BK227">
        <v>4257</v>
      </c>
      <c r="BL227">
        <v>4569</v>
      </c>
      <c r="BM227">
        <v>4964</v>
      </c>
      <c r="BN227">
        <v>5293</v>
      </c>
      <c r="BO227">
        <v>5677</v>
      </c>
      <c r="BP227">
        <v>5981</v>
      </c>
      <c r="BQ227">
        <v>6354</v>
      </c>
      <c r="BR227">
        <v>6722</v>
      </c>
      <c r="BS227">
        <v>7170</v>
      </c>
      <c r="BT227">
        <v>7450</v>
      </c>
      <c r="BU227">
        <v>7784</v>
      </c>
      <c r="BV227">
        <v>7995</v>
      </c>
      <c r="BW227">
        <v>8217</v>
      </c>
      <c r="BX227">
        <v>8373</v>
      </c>
      <c r="BY227">
        <v>8490</v>
      </c>
      <c r="BZ227">
        <v>8569</v>
      </c>
      <c r="CA227">
        <v>8651</v>
      </c>
      <c r="CB227">
        <v>8696</v>
      </c>
      <c r="CC227">
        <v>8735</v>
      </c>
      <c r="CD227">
        <v>8752</v>
      </c>
      <c r="CE227">
        <v>8760</v>
      </c>
      <c r="CF227">
        <v>8760</v>
      </c>
      <c r="CG227">
        <v>8760</v>
      </c>
      <c r="CH227">
        <v>8760</v>
      </c>
      <c r="CI227">
        <v>8760</v>
      </c>
      <c r="CJ227">
        <v>8760</v>
      </c>
      <c r="CK227">
        <v>8760</v>
      </c>
      <c r="CL227">
        <v>8760</v>
      </c>
      <c r="CM227">
        <v>8760</v>
      </c>
      <c r="CN227">
        <v>8760</v>
      </c>
      <c r="CO227">
        <v>8760</v>
      </c>
      <c r="CP227">
        <v>8760</v>
      </c>
      <c r="CQ227">
        <v>8760</v>
      </c>
      <c r="CR227">
        <v>8760</v>
      </c>
      <c r="CS227">
        <v>8760</v>
      </c>
      <c r="CT227">
        <v>8760</v>
      </c>
      <c r="CU227">
        <v>8760</v>
      </c>
      <c r="CV227">
        <v>8760</v>
      </c>
      <c r="CW227">
        <v>8760</v>
      </c>
      <c r="CX227">
        <v>8760</v>
      </c>
      <c r="CY227">
        <v>8760</v>
      </c>
      <c r="CZ227">
        <v>8760</v>
      </c>
      <c r="DA227">
        <v>8760</v>
      </c>
      <c r="DB227">
        <v>8760</v>
      </c>
      <c r="DC227">
        <v>8760</v>
      </c>
    </row>
    <row r="228" spans="1:107">
      <c r="A228" s="219" t="s">
        <v>573</v>
      </c>
      <c r="B228" s="219" t="s">
        <v>573</v>
      </c>
      <c r="C228" s="10" t="s">
        <v>742</v>
      </c>
      <c r="D228" s="10" t="s">
        <v>1193</v>
      </c>
      <c r="E228" s="10" t="s">
        <v>1194</v>
      </c>
      <c r="F228" s="10">
        <v>102237</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5</v>
      </c>
      <c r="AV228">
        <v>12</v>
      </c>
      <c r="AW228">
        <v>16</v>
      </c>
      <c r="AX228">
        <v>21</v>
      </c>
      <c r="AY228">
        <v>38</v>
      </c>
      <c r="AZ228">
        <v>94</v>
      </c>
      <c r="BA228">
        <v>170</v>
      </c>
      <c r="BB228">
        <v>279</v>
      </c>
      <c r="BC228">
        <v>481</v>
      </c>
      <c r="BD228">
        <v>671</v>
      </c>
      <c r="BE228">
        <v>1080</v>
      </c>
      <c r="BF228">
        <v>1495</v>
      </c>
      <c r="BG228">
        <v>1977</v>
      </c>
      <c r="BH228">
        <v>2342</v>
      </c>
      <c r="BI228">
        <v>2842</v>
      </c>
      <c r="BJ228">
        <v>3293</v>
      </c>
      <c r="BK228">
        <v>3781</v>
      </c>
      <c r="BL228">
        <v>4102</v>
      </c>
      <c r="BM228">
        <v>4422</v>
      </c>
      <c r="BN228">
        <v>4717</v>
      </c>
      <c r="BO228">
        <v>5086</v>
      </c>
      <c r="BP228">
        <v>5415</v>
      </c>
      <c r="BQ228">
        <v>5926</v>
      </c>
      <c r="BR228">
        <v>6282</v>
      </c>
      <c r="BS228">
        <v>6812</v>
      </c>
      <c r="BT228">
        <v>7212</v>
      </c>
      <c r="BU228">
        <v>7685</v>
      </c>
      <c r="BV228">
        <v>8029</v>
      </c>
      <c r="BW228">
        <v>8334</v>
      </c>
      <c r="BX228">
        <v>8510</v>
      </c>
      <c r="BY228">
        <v>8621</v>
      </c>
      <c r="BZ228">
        <v>8663</v>
      </c>
      <c r="CA228">
        <v>8718</v>
      </c>
      <c r="CB228">
        <v>8737</v>
      </c>
      <c r="CC228">
        <v>8752</v>
      </c>
      <c r="CD228">
        <v>8759</v>
      </c>
      <c r="CE228">
        <v>8760</v>
      </c>
      <c r="CF228">
        <v>8760</v>
      </c>
      <c r="CG228">
        <v>8760</v>
      </c>
      <c r="CH228">
        <v>8760</v>
      </c>
      <c r="CI228">
        <v>8760</v>
      </c>
      <c r="CJ228">
        <v>8760</v>
      </c>
      <c r="CK228">
        <v>8760</v>
      </c>
      <c r="CL228">
        <v>8760</v>
      </c>
      <c r="CM228">
        <v>8760</v>
      </c>
      <c r="CN228">
        <v>8760</v>
      </c>
      <c r="CO228">
        <v>8760</v>
      </c>
      <c r="CP228">
        <v>8760</v>
      </c>
      <c r="CQ228">
        <v>8760</v>
      </c>
      <c r="CR228">
        <v>8760</v>
      </c>
      <c r="CS228">
        <v>8760</v>
      </c>
      <c r="CT228">
        <v>8760</v>
      </c>
      <c r="CU228">
        <v>8760</v>
      </c>
      <c r="CV228">
        <v>8760</v>
      </c>
      <c r="CW228">
        <v>8760</v>
      </c>
      <c r="CX228">
        <v>8760</v>
      </c>
      <c r="CY228">
        <v>8760</v>
      </c>
      <c r="CZ228">
        <v>8760</v>
      </c>
      <c r="DA228">
        <v>8760</v>
      </c>
      <c r="DB228">
        <v>8760</v>
      </c>
      <c r="DC228">
        <v>8760</v>
      </c>
    </row>
    <row r="229" spans="1:107">
      <c r="A229" t="s">
        <v>568</v>
      </c>
      <c r="B229" t="s">
        <v>568</v>
      </c>
      <c r="C229" t="s">
        <v>742</v>
      </c>
      <c r="D229" t="s">
        <v>1195</v>
      </c>
      <c r="E229" t="s">
        <v>1196</v>
      </c>
      <c r="F229">
        <v>102911</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2</v>
      </c>
      <c r="AF229">
        <v>8</v>
      </c>
      <c r="AG229">
        <v>23</v>
      </c>
      <c r="AH229">
        <v>36</v>
      </c>
      <c r="AI229">
        <v>53</v>
      </c>
      <c r="AJ229">
        <v>67</v>
      </c>
      <c r="AK229">
        <v>89</v>
      </c>
      <c r="AL229">
        <v>115</v>
      </c>
      <c r="AM229">
        <v>144</v>
      </c>
      <c r="AN229">
        <v>192</v>
      </c>
      <c r="AO229">
        <v>249</v>
      </c>
      <c r="AP229">
        <v>324</v>
      </c>
      <c r="AQ229">
        <v>413</v>
      </c>
      <c r="AR229">
        <v>494</v>
      </c>
      <c r="AS229">
        <v>582</v>
      </c>
      <c r="AT229">
        <v>675</v>
      </c>
      <c r="AU229">
        <v>793</v>
      </c>
      <c r="AV229">
        <v>917</v>
      </c>
      <c r="AW229">
        <v>1116</v>
      </c>
      <c r="AX229">
        <v>1307</v>
      </c>
      <c r="AY229">
        <v>1526</v>
      </c>
      <c r="AZ229">
        <v>1772</v>
      </c>
      <c r="BA229">
        <v>2053</v>
      </c>
      <c r="BB229">
        <v>2297</v>
      </c>
      <c r="BC229">
        <v>2672</v>
      </c>
      <c r="BD229">
        <v>2961</v>
      </c>
      <c r="BE229">
        <v>3376</v>
      </c>
      <c r="BF229">
        <v>3808</v>
      </c>
      <c r="BG229">
        <v>4152</v>
      </c>
      <c r="BH229">
        <v>4433</v>
      </c>
      <c r="BI229">
        <v>4752</v>
      </c>
      <c r="BJ229">
        <v>5059</v>
      </c>
      <c r="BK229">
        <v>5389</v>
      </c>
      <c r="BL229">
        <v>5697</v>
      </c>
      <c r="BM229">
        <v>5997</v>
      </c>
      <c r="BN229">
        <v>6238</v>
      </c>
      <c r="BO229">
        <v>6549</v>
      </c>
      <c r="BP229">
        <v>6788</v>
      </c>
      <c r="BQ229">
        <v>7113</v>
      </c>
      <c r="BR229">
        <v>7373</v>
      </c>
      <c r="BS229">
        <v>7671</v>
      </c>
      <c r="BT229">
        <v>7876</v>
      </c>
      <c r="BU229">
        <v>8099</v>
      </c>
      <c r="BV229">
        <v>8269</v>
      </c>
      <c r="BW229">
        <v>8459</v>
      </c>
      <c r="BX229">
        <v>8557</v>
      </c>
      <c r="BY229">
        <v>8651</v>
      </c>
      <c r="BZ229">
        <v>8705</v>
      </c>
      <c r="CA229">
        <v>8735</v>
      </c>
      <c r="CB229">
        <v>8747</v>
      </c>
      <c r="CC229">
        <v>8754</v>
      </c>
      <c r="CD229">
        <v>8757</v>
      </c>
      <c r="CE229">
        <v>8759</v>
      </c>
      <c r="CF229">
        <v>8760</v>
      </c>
      <c r="CG229">
        <v>8760</v>
      </c>
      <c r="CH229">
        <v>8760</v>
      </c>
      <c r="CI229">
        <v>8760</v>
      </c>
      <c r="CJ229">
        <v>8760</v>
      </c>
      <c r="CK229">
        <v>8760</v>
      </c>
      <c r="CL229">
        <v>8760</v>
      </c>
      <c r="CM229">
        <v>8760</v>
      </c>
      <c r="CN229">
        <v>8760</v>
      </c>
      <c r="CO229">
        <v>8760</v>
      </c>
      <c r="CP229">
        <v>8760</v>
      </c>
      <c r="CQ229">
        <v>8760</v>
      </c>
      <c r="CR229">
        <v>8760</v>
      </c>
      <c r="CS229">
        <v>8760</v>
      </c>
      <c r="CT229">
        <v>8760</v>
      </c>
      <c r="CU229">
        <v>8760</v>
      </c>
      <c r="CV229">
        <v>8760</v>
      </c>
      <c r="CW229">
        <v>8760</v>
      </c>
      <c r="CX229">
        <v>8760</v>
      </c>
      <c r="CY229">
        <v>8760</v>
      </c>
      <c r="CZ229">
        <v>8760</v>
      </c>
      <c r="DA229">
        <v>8760</v>
      </c>
      <c r="DB229">
        <v>8760</v>
      </c>
      <c r="DC229">
        <v>8760</v>
      </c>
    </row>
    <row r="230" spans="1:107">
      <c r="A230" t="s">
        <v>569</v>
      </c>
      <c r="B230" t="s">
        <v>569</v>
      </c>
      <c r="C230" t="s">
        <v>742</v>
      </c>
      <c r="D230" t="s">
        <v>1197</v>
      </c>
      <c r="E230" t="s">
        <v>1198</v>
      </c>
      <c r="F230">
        <v>102635</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1</v>
      </c>
      <c r="AN230">
        <v>7</v>
      </c>
      <c r="AO230">
        <v>17</v>
      </c>
      <c r="AP230">
        <v>31</v>
      </c>
      <c r="AQ230">
        <v>63</v>
      </c>
      <c r="AR230">
        <v>94</v>
      </c>
      <c r="AS230">
        <v>133</v>
      </c>
      <c r="AT230">
        <v>186</v>
      </c>
      <c r="AU230">
        <v>247</v>
      </c>
      <c r="AV230">
        <v>294</v>
      </c>
      <c r="AW230">
        <v>380</v>
      </c>
      <c r="AX230">
        <v>467</v>
      </c>
      <c r="AY230">
        <v>587</v>
      </c>
      <c r="AZ230">
        <v>732</v>
      </c>
      <c r="BA230">
        <v>968</v>
      </c>
      <c r="BB230">
        <v>1223</v>
      </c>
      <c r="BC230">
        <v>1598</v>
      </c>
      <c r="BD230">
        <v>1982</v>
      </c>
      <c r="BE230">
        <v>2551</v>
      </c>
      <c r="BF230">
        <v>2961</v>
      </c>
      <c r="BG230">
        <v>3400</v>
      </c>
      <c r="BH230">
        <v>3760</v>
      </c>
      <c r="BI230">
        <v>4140</v>
      </c>
      <c r="BJ230">
        <v>4405</v>
      </c>
      <c r="BK230">
        <v>4736</v>
      </c>
      <c r="BL230">
        <v>4977</v>
      </c>
      <c r="BM230">
        <v>5318</v>
      </c>
      <c r="BN230">
        <v>5564</v>
      </c>
      <c r="BO230">
        <v>5939</v>
      </c>
      <c r="BP230">
        <v>6248</v>
      </c>
      <c r="BQ230">
        <v>6620</v>
      </c>
      <c r="BR230">
        <v>6872</v>
      </c>
      <c r="BS230">
        <v>7222</v>
      </c>
      <c r="BT230">
        <v>7489</v>
      </c>
      <c r="BU230">
        <v>7794</v>
      </c>
      <c r="BV230">
        <v>8011</v>
      </c>
      <c r="BW230">
        <v>8199</v>
      </c>
      <c r="BX230">
        <v>8335</v>
      </c>
      <c r="BY230">
        <v>8469</v>
      </c>
      <c r="BZ230">
        <v>8553</v>
      </c>
      <c r="CA230">
        <v>8624</v>
      </c>
      <c r="CB230">
        <v>8666</v>
      </c>
      <c r="CC230">
        <v>8704</v>
      </c>
      <c r="CD230">
        <v>8726</v>
      </c>
      <c r="CE230">
        <v>8747</v>
      </c>
      <c r="CF230">
        <v>8752</v>
      </c>
      <c r="CG230">
        <v>8759</v>
      </c>
      <c r="CH230">
        <v>8760</v>
      </c>
      <c r="CI230">
        <v>8760</v>
      </c>
      <c r="CJ230">
        <v>8760</v>
      </c>
      <c r="CK230">
        <v>8760</v>
      </c>
      <c r="CL230">
        <v>8760</v>
      </c>
      <c r="CM230">
        <v>8760</v>
      </c>
      <c r="CN230">
        <v>8760</v>
      </c>
      <c r="CO230">
        <v>8760</v>
      </c>
      <c r="CP230">
        <v>8760</v>
      </c>
      <c r="CQ230">
        <v>8760</v>
      </c>
      <c r="CR230">
        <v>8760</v>
      </c>
      <c r="CS230">
        <v>8760</v>
      </c>
      <c r="CT230">
        <v>8760</v>
      </c>
      <c r="CU230">
        <v>8760</v>
      </c>
      <c r="CV230">
        <v>8760</v>
      </c>
      <c r="CW230">
        <v>8760</v>
      </c>
      <c r="CX230">
        <v>8760</v>
      </c>
      <c r="CY230">
        <v>8760</v>
      </c>
      <c r="CZ230">
        <v>8760</v>
      </c>
      <c r="DA230">
        <v>8760</v>
      </c>
      <c r="DB230">
        <v>8760</v>
      </c>
      <c r="DC230">
        <v>8760</v>
      </c>
    </row>
    <row r="231" spans="1:107">
      <c r="A231" s="219" t="s">
        <v>570</v>
      </c>
      <c r="B231" s="219" t="s">
        <v>570</v>
      </c>
      <c r="C231" s="10" t="s">
        <v>742</v>
      </c>
      <c r="D231" s="10" t="s">
        <v>1199</v>
      </c>
      <c r="E231" s="10" t="s">
        <v>1200</v>
      </c>
      <c r="F231" s="10">
        <v>102525</v>
      </c>
      <c r="G231">
        <v>0</v>
      </c>
      <c r="H231">
        <v>0</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3</v>
      </c>
      <c r="AP231">
        <v>7</v>
      </c>
      <c r="AQ231">
        <v>22</v>
      </c>
      <c r="AR231">
        <v>50</v>
      </c>
      <c r="AS231">
        <v>81</v>
      </c>
      <c r="AT231">
        <v>99</v>
      </c>
      <c r="AU231">
        <v>127</v>
      </c>
      <c r="AV231">
        <v>163</v>
      </c>
      <c r="AW231">
        <v>218</v>
      </c>
      <c r="AX231">
        <v>265</v>
      </c>
      <c r="AY231">
        <v>358</v>
      </c>
      <c r="AZ231">
        <v>457</v>
      </c>
      <c r="BA231">
        <v>611</v>
      </c>
      <c r="BB231">
        <v>799</v>
      </c>
      <c r="BC231">
        <v>1138</v>
      </c>
      <c r="BD231">
        <v>1489</v>
      </c>
      <c r="BE231">
        <v>1884</v>
      </c>
      <c r="BF231">
        <v>2250</v>
      </c>
      <c r="BG231">
        <v>2659</v>
      </c>
      <c r="BH231">
        <v>3019</v>
      </c>
      <c r="BI231">
        <v>3507</v>
      </c>
      <c r="BJ231">
        <v>3914</v>
      </c>
      <c r="BK231">
        <v>4346</v>
      </c>
      <c r="BL231">
        <v>4637</v>
      </c>
      <c r="BM231">
        <v>4971</v>
      </c>
      <c r="BN231">
        <v>5271</v>
      </c>
      <c r="BO231">
        <v>5616</v>
      </c>
      <c r="BP231">
        <v>5904</v>
      </c>
      <c r="BQ231">
        <v>6269</v>
      </c>
      <c r="BR231">
        <v>6541</v>
      </c>
      <c r="BS231">
        <v>6886</v>
      </c>
      <c r="BT231">
        <v>7176</v>
      </c>
      <c r="BU231">
        <v>7534</v>
      </c>
      <c r="BV231">
        <v>7790</v>
      </c>
      <c r="BW231">
        <v>8047</v>
      </c>
      <c r="BX231">
        <v>8231</v>
      </c>
      <c r="BY231">
        <v>8399</v>
      </c>
      <c r="BZ231">
        <v>8515</v>
      </c>
      <c r="CA231">
        <v>8605</v>
      </c>
      <c r="CB231">
        <v>8660</v>
      </c>
      <c r="CC231">
        <v>8712</v>
      </c>
      <c r="CD231">
        <v>8738</v>
      </c>
      <c r="CE231">
        <v>8756</v>
      </c>
      <c r="CF231">
        <v>8757</v>
      </c>
      <c r="CG231">
        <v>8760</v>
      </c>
      <c r="CH231">
        <v>8760</v>
      </c>
      <c r="CI231">
        <v>8760</v>
      </c>
      <c r="CJ231">
        <v>8760</v>
      </c>
      <c r="CK231">
        <v>8760</v>
      </c>
      <c r="CL231">
        <v>8760</v>
      </c>
      <c r="CM231">
        <v>8760</v>
      </c>
      <c r="CN231">
        <v>8760</v>
      </c>
      <c r="CO231">
        <v>8760</v>
      </c>
      <c r="CP231">
        <v>8760</v>
      </c>
      <c r="CQ231">
        <v>8760</v>
      </c>
      <c r="CR231">
        <v>8760</v>
      </c>
      <c r="CS231">
        <v>8760</v>
      </c>
      <c r="CT231">
        <v>8760</v>
      </c>
      <c r="CU231">
        <v>8760</v>
      </c>
      <c r="CV231">
        <v>8760</v>
      </c>
      <c r="CW231">
        <v>8760</v>
      </c>
      <c r="CX231">
        <v>8760</v>
      </c>
      <c r="CY231">
        <v>8760</v>
      </c>
      <c r="CZ231">
        <v>8760</v>
      </c>
      <c r="DA231">
        <v>8760</v>
      </c>
      <c r="DB231">
        <v>8760</v>
      </c>
      <c r="DC231">
        <v>8760</v>
      </c>
    </row>
    <row r="232" spans="1:107">
      <c r="A232" t="s">
        <v>574</v>
      </c>
      <c r="B232" t="s">
        <v>574</v>
      </c>
      <c r="C232" t="s">
        <v>742</v>
      </c>
      <c r="D232" t="s">
        <v>1201</v>
      </c>
      <c r="E232" t="s">
        <v>1202</v>
      </c>
      <c r="F232">
        <v>102216</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6</v>
      </c>
      <c r="AP232">
        <v>13</v>
      </c>
      <c r="AQ232">
        <v>22</v>
      </c>
      <c r="AR232">
        <v>29</v>
      </c>
      <c r="AS232">
        <v>39</v>
      </c>
      <c r="AT232">
        <v>60</v>
      </c>
      <c r="AU232">
        <v>87</v>
      </c>
      <c r="AV232">
        <v>111</v>
      </c>
      <c r="AW232">
        <v>184</v>
      </c>
      <c r="AX232">
        <v>243</v>
      </c>
      <c r="AY232">
        <v>362</v>
      </c>
      <c r="AZ232">
        <v>469</v>
      </c>
      <c r="BA232">
        <v>656</v>
      </c>
      <c r="BB232">
        <v>825</v>
      </c>
      <c r="BC232">
        <v>1072</v>
      </c>
      <c r="BD232">
        <v>1356</v>
      </c>
      <c r="BE232">
        <v>1852</v>
      </c>
      <c r="BF232">
        <v>2236</v>
      </c>
      <c r="BG232">
        <v>2687</v>
      </c>
      <c r="BH232">
        <v>3102</v>
      </c>
      <c r="BI232">
        <v>3545</v>
      </c>
      <c r="BJ232">
        <v>3916</v>
      </c>
      <c r="BK232">
        <v>4382</v>
      </c>
      <c r="BL232">
        <v>4712</v>
      </c>
      <c r="BM232">
        <v>5131</v>
      </c>
      <c r="BN232">
        <v>5478</v>
      </c>
      <c r="BO232">
        <v>5833</v>
      </c>
      <c r="BP232">
        <v>6162</v>
      </c>
      <c r="BQ232">
        <v>6521</v>
      </c>
      <c r="BR232">
        <v>6877</v>
      </c>
      <c r="BS232">
        <v>7260</v>
      </c>
      <c r="BT232">
        <v>7543</v>
      </c>
      <c r="BU232">
        <v>7855</v>
      </c>
      <c r="BV232">
        <v>8037</v>
      </c>
      <c r="BW232">
        <v>8227</v>
      </c>
      <c r="BX232">
        <v>8361</v>
      </c>
      <c r="BY232">
        <v>8477</v>
      </c>
      <c r="BZ232">
        <v>8546</v>
      </c>
      <c r="CA232">
        <v>8618</v>
      </c>
      <c r="CB232">
        <v>8656</v>
      </c>
      <c r="CC232">
        <v>8690</v>
      </c>
      <c r="CD232">
        <v>8705</v>
      </c>
      <c r="CE232">
        <v>8722</v>
      </c>
      <c r="CF232">
        <v>8731</v>
      </c>
      <c r="CG232">
        <v>8746</v>
      </c>
      <c r="CH232">
        <v>8758</v>
      </c>
      <c r="CI232">
        <v>8760</v>
      </c>
      <c r="CJ232">
        <v>8760</v>
      </c>
      <c r="CK232">
        <v>8760</v>
      </c>
      <c r="CL232">
        <v>8760</v>
      </c>
      <c r="CM232">
        <v>8760</v>
      </c>
      <c r="CN232">
        <v>8760</v>
      </c>
      <c r="CO232">
        <v>8760</v>
      </c>
      <c r="CP232">
        <v>8760</v>
      </c>
      <c r="CQ232">
        <v>8760</v>
      </c>
      <c r="CR232">
        <v>8760</v>
      </c>
      <c r="CS232">
        <v>8760</v>
      </c>
      <c r="CT232">
        <v>8760</v>
      </c>
      <c r="CU232">
        <v>8760</v>
      </c>
      <c r="CV232">
        <v>8760</v>
      </c>
      <c r="CW232">
        <v>8760</v>
      </c>
      <c r="CX232">
        <v>8760</v>
      </c>
      <c r="CY232">
        <v>8760</v>
      </c>
      <c r="CZ232">
        <v>8760</v>
      </c>
      <c r="DA232">
        <v>8760</v>
      </c>
      <c r="DB232">
        <v>8760</v>
      </c>
      <c r="DC232">
        <v>8760</v>
      </c>
    </row>
    <row r="233" spans="1:107">
      <c r="A233" t="s">
        <v>571</v>
      </c>
      <c r="B233" t="s">
        <v>571</v>
      </c>
      <c r="C233" t="s">
        <v>742</v>
      </c>
      <c r="D233" t="s">
        <v>1203</v>
      </c>
      <c r="E233" t="s">
        <v>924</v>
      </c>
      <c r="F233">
        <v>102137</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8</v>
      </c>
      <c r="AW233">
        <v>23</v>
      </c>
      <c r="AX233">
        <v>44</v>
      </c>
      <c r="AY233">
        <v>74</v>
      </c>
      <c r="AZ233">
        <v>118</v>
      </c>
      <c r="BA233">
        <v>218</v>
      </c>
      <c r="BB233">
        <v>363</v>
      </c>
      <c r="BC233">
        <v>617</v>
      </c>
      <c r="BD233">
        <v>862</v>
      </c>
      <c r="BE233">
        <v>1263</v>
      </c>
      <c r="BF233">
        <v>1572</v>
      </c>
      <c r="BG233">
        <v>2021</v>
      </c>
      <c r="BH233">
        <v>2466</v>
      </c>
      <c r="BI233">
        <v>3003</v>
      </c>
      <c r="BJ233">
        <v>3398</v>
      </c>
      <c r="BK233">
        <v>3807</v>
      </c>
      <c r="BL233">
        <v>4247</v>
      </c>
      <c r="BM233">
        <v>4659</v>
      </c>
      <c r="BN233">
        <v>4909</v>
      </c>
      <c r="BO233">
        <v>5271</v>
      </c>
      <c r="BP233">
        <v>5579</v>
      </c>
      <c r="BQ233">
        <v>6075</v>
      </c>
      <c r="BR233">
        <v>6427</v>
      </c>
      <c r="BS233">
        <v>6862</v>
      </c>
      <c r="BT233">
        <v>7142</v>
      </c>
      <c r="BU233">
        <v>7446</v>
      </c>
      <c r="BV233">
        <v>7715</v>
      </c>
      <c r="BW233">
        <v>8009</v>
      </c>
      <c r="BX233">
        <v>8217</v>
      </c>
      <c r="BY233">
        <v>8412</v>
      </c>
      <c r="BZ233">
        <v>8525</v>
      </c>
      <c r="CA233">
        <v>8637</v>
      </c>
      <c r="CB233">
        <v>8689</v>
      </c>
      <c r="CC233">
        <v>8725</v>
      </c>
      <c r="CD233">
        <v>8751</v>
      </c>
      <c r="CE233">
        <v>8760</v>
      </c>
      <c r="CF233">
        <v>8760</v>
      </c>
      <c r="CG233">
        <v>8760</v>
      </c>
      <c r="CH233">
        <v>8760</v>
      </c>
      <c r="CI233">
        <v>8760</v>
      </c>
      <c r="CJ233">
        <v>8760</v>
      </c>
      <c r="CK233">
        <v>8760</v>
      </c>
      <c r="CL233">
        <v>8760</v>
      </c>
      <c r="CM233">
        <v>8760</v>
      </c>
      <c r="CN233">
        <v>8760</v>
      </c>
      <c r="CO233">
        <v>8760</v>
      </c>
      <c r="CP233">
        <v>8760</v>
      </c>
      <c r="CQ233">
        <v>8760</v>
      </c>
      <c r="CR233">
        <v>8760</v>
      </c>
      <c r="CS233">
        <v>8760</v>
      </c>
      <c r="CT233">
        <v>8760</v>
      </c>
      <c r="CU233">
        <v>8760</v>
      </c>
      <c r="CV233">
        <v>8760</v>
      </c>
      <c r="CW233">
        <v>8760</v>
      </c>
      <c r="CX233">
        <v>8760</v>
      </c>
      <c r="CY233">
        <v>8760</v>
      </c>
      <c r="CZ233">
        <v>8760</v>
      </c>
      <c r="DA233">
        <v>8760</v>
      </c>
      <c r="DB233">
        <v>8760</v>
      </c>
      <c r="DC233">
        <v>8760</v>
      </c>
    </row>
    <row r="234" spans="1:107">
      <c r="A234" t="s">
        <v>572</v>
      </c>
      <c r="B234" t="s">
        <v>572</v>
      </c>
      <c r="C234" t="s">
        <v>742</v>
      </c>
      <c r="D234" t="s">
        <v>1204</v>
      </c>
      <c r="E234" t="s">
        <v>1205</v>
      </c>
      <c r="F234">
        <v>102630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1</v>
      </c>
      <c r="AM234">
        <v>7</v>
      </c>
      <c r="AN234">
        <v>8</v>
      </c>
      <c r="AO234">
        <v>14</v>
      </c>
      <c r="AP234">
        <v>26</v>
      </c>
      <c r="AQ234">
        <v>38</v>
      </c>
      <c r="AR234">
        <v>56</v>
      </c>
      <c r="AS234">
        <v>88</v>
      </c>
      <c r="AT234">
        <v>115</v>
      </c>
      <c r="AU234">
        <v>164</v>
      </c>
      <c r="AV234">
        <v>208</v>
      </c>
      <c r="AW234">
        <v>289</v>
      </c>
      <c r="AX234">
        <v>370</v>
      </c>
      <c r="AY234">
        <v>485</v>
      </c>
      <c r="AZ234">
        <v>593</v>
      </c>
      <c r="BA234">
        <v>807</v>
      </c>
      <c r="BB234">
        <v>1073</v>
      </c>
      <c r="BC234">
        <v>1411</v>
      </c>
      <c r="BD234">
        <v>1811</v>
      </c>
      <c r="BE234">
        <v>2273</v>
      </c>
      <c r="BF234">
        <v>2699</v>
      </c>
      <c r="BG234">
        <v>3188</v>
      </c>
      <c r="BH234">
        <v>3552</v>
      </c>
      <c r="BI234">
        <v>4020</v>
      </c>
      <c r="BJ234">
        <v>4354</v>
      </c>
      <c r="BK234">
        <v>4712</v>
      </c>
      <c r="BL234">
        <v>4981</v>
      </c>
      <c r="BM234">
        <v>5299</v>
      </c>
      <c r="BN234">
        <v>5561</v>
      </c>
      <c r="BO234">
        <v>5929</v>
      </c>
      <c r="BP234">
        <v>6204</v>
      </c>
      <c r="BQ234">
        <v>6540</v>
      </c>
      <c r="BR234">
        <v>6874</v>
      </c>
      <c r="BS234">
        <v>7271</v>
      </c>
      <c r="BT234">
        <v>7554</v>
      </c>
      <c r="BU234">
        <v>7802</v>
      </c>
      <c r="BV234">
        <v>8002</v>
      </c>
      <c r="BW234">
        <v>8194</v>
      </c>
      <c r="BX234">
        <v>8337</v>
      </c>
      <c r="BY234">
        <v>8491</v>
      </c>
      <c r="BZ234">
        <v>8584</v>
      </c>
      <c r="CA234">
        <v>8668</v>
      </c>
      <c r="CB234">
        <v>8698</v>
      </c>
      <c r="CC234">
        <v>8726</v>
      </c>
      <c r="CD234">
        <v>8741</v>
      </c>
      <c r="CE234">
        <v>8751</v>
      </c>
      <c r="CF234">
        <v>8755</v>
      </c>
      <c r="CG234">
        <v>8759</v>
      </c>
      <c r="CH234">
        <v>8760</v>
      </c>
      <c r="CI234">
        <v>8760</v>
      </c>
      <c r="CJ234">
        <v>8760</v>
      </c>
      <c r="CK234">
        <v>8760</v>
      </c>
      <c r="CL234">
        <v>8760</v>
      </c>
      <c r="CM234">
        <v>8760</v>
      </c>
      <c r="CN234">
        <v>8760</v>
      </c>
      <c r="CO234">
        <v>8760</v>
      </c>
      <c r="CP234">
        <v>8760</v>
      </c>
      <c r="CQ234">
        <v>8760</v>
      </c>
      <c r="CR234">
        <v>8760</v>
      </c>
      <c r="CS234">
        <v>8760</v>
      </c>
      <c r="CT234">
        <v>8760</v>
      </c>
      <c r="CU234">
        <v>8760</v>
      </c>
      <c r="CV234">
        <v>8760</v>
      </c>
      <c r="CW234">
        <v>8760</v>
      </c>
      <c r="CX234">
        <v>8760</v>
      </c>
      <c r="CY234">
        <v>8760</v>
      </c>
      <c r="CZ234">
        <v>8760</v>
      </c>
      <c r="DA234">
        <v>8760</v>
      </c>
      <c r="DB234">
        <v>8760</v>
      </c>
      <c r="DC234">
        <v>8760</v>
      </c>
    </row>
    <row r="235" spans="1:107">
      <c r="A235" t="s">
        <v>575</v>
      </c>
      <c r="B235" t="s">
        <v>575</v>
      </c>
      <c r="C235" t="s">
        <v>742</v>
      </c>
      <c r="D235" t="s">
        <v>1206</v>
      </c>
      <c r="E235" t="s">
        <v>1207</v>
      </c>
      <c r="F235">
        <v>102726</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1</v>
      </c>
      <c r="AM235">
        <v>9</v>
      </c>
      <c r="AN235">
        <v>12</v>
      </c>
      <c r="AO235">
        <v>22</v>
      </c>
      <c r="AP235">
        <v>37</v>
      </c>
      <c r="AQ235">
        <v>57</v>
      </c>
      <c r="AR235">
        <v>83</v>
      </c>
      <c r="AS235">
        <v>123</v>
      </c>
      <c r="AT235">
        <v>171</v>
      </c>
      <c r="AU235">
        <v>242</v>
      </c>
      <c r="AV235">
        <v>315</v>
      </c>
      <c r="AW235">
        <v>438</v>
      </c>
      <c r="AX235">
        <v>523</v>
      </c>
      <c r="AY235">
        <v>675</v>
      </c>
      <c r="AZ235">
        <v>814</v>
      </c>
      <c r="BA235">
        <v>1063</v>
      </c>
      <c r="BB235">
        <v>1314</v>
      </c>
      <c r="BC235">
        <v>1642</v>
      </c>
      <c r="BD235">
        <v>1938</v>
      </c>
      <c r="BE235">
        <v>2407</v>
      </c>
      <c r="BF235">
        <v>2870</v>
      </c>
      <c r="BG235">
        <v>3318</v>
      </c>
      <c r="BH235">
        <v>3676</v>
      </c>
      <c r="BI235">
        <v>4111</v>
      </c>
      <c r="BJ235">
        <v>4404</v>
      </c>
      <c r="BK235">
        <v>4746</v>
      </c>
      <c r="BL235">
        <v>5021</v>
      </c>
      <c r="BM235">
        <v>5350</v>
      </c>
      <c r="BN235">
        <v>5598</v>
      </c>
      <c r="BO235">
        <v>5967</v>
      </c>
      <c r="BP235">
        <v>6288</v>
      </c>
      <c r="BQ235">
        <v>6642</v>
      </c>
      <c r="BR235">
        <v>6969</v>
      </c>
      <c r="BS235">
        <v>7268</v>
      </c>
      <c r="BT235">
        <v>7506</v>
      </c>
      <c r="BU235">
        <v>7788</v>
      </c>
      <c r="BV235">
        <v>7976</v>
      </c>
      <c r="BW235">
        <v>8179</v>
      </c>
      <c r="BX235">
        <v>8311</v>
      </c>
      <c r="BY235">
        <v>8441</v>
      </c>
      <c r="BZ235">
        <v>8521</v>
      </c>
      <c r="CA235">
        <v>8584</v>
      </c>
      <c r="CB235">
        <v>8627</v>
      </c>
      <c r="CC235">
        <v>8669</v>
      </c>
      <c r="CD235">
        <v>8695</v>
      </c>
      <c r="CE235">
        <v>8730</v>
      </c>
      <c r="CF235">
        <v>8748</v>
      </c>
      <c r="CG235">
        <v>8760</v>
      </c>
      <c r="CH235">
        <v>8760</v>
      </c>
      <c r="CI235">
        <v>8760</v>
      </c>
      <c r="CJ235">
        <v>8760</v>
      </c>
      <c r="CK235">
        <v>8760</v>
      </c>
      <c r="CL235">
        <v>8760</v>
      </c>
      <c r="CM235">
        <v>8760</v>
      </c>
      <c r="CN235">
        <v>8760</v>
      </c>
      <c r="CO235">
        <v>8760</v>
      </c>
      <c r="CP235">
        <v>8760</v>
      </c>
      <c r="CQ235">
        <v>8760</v>
      </c>
      <c r="CR235">
        <v>8760</v>
      </c>
      <c r="CS235">
        <v>8760</v>
      </c>
      <c r="CT235">
        <v>8760</v>
      </c>
      <c r="CU235">
        <v>8760</v>
      </c>
      <c r="CV235">
        <v>8760</v>
      </c>
      <c r="CW235">
        <v>8760</v>
      </c>
      <c r="CX235">
        <v>8760</v>
      </c>
      <c r="CY235">
        <v>8760</v>
      </c>
      <c r="CZ235">
        <v>8760</v>
      </c>
      <c r="DA235">
        <v>8760</v>
      </c>
      <c r="DB235">
        <v>8760</v>
      </c>
      <c r="DC235">
        <v>8760</v>
      </c>
    </row>
    <row r="236" spans="1:107">
      <c r="A236" t="s">
        <v>605</v>
      </c>
      <c r="B236" t="s">
        <v>605</v>
      </c>
      <c r="C236" t="s">
        <v>742</v>
      </c>
      <c r="D236" t="s">
        <v>1208</v>
      </c>
      <c r="E236" t="s">
        <v>1209</v>
      </c>
      <c r="F236">
        <v>102719</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1</v>
      </c>
      <c r="AN236">
        <v>4</v>
      </c>
      <c r="AO236">
        <v>8</v>
      </c>
      <c r="AP236">
        <v>18</v>
      </c>
      <c r="AQ236">
        <v>44</v>
      </c>
      <c r="AR236">
        <v>65</v>
      </c>
      <c r="AS236">
        <v>113</v>
      </c>
      <c r="AT236">
        <v>165</v>
      </c>
      <c r="AU236">
        <v>218</v>
      </c>
      <c r="AV236">
        <v>286</v>
      </c>
      <c r="AW236">
        <v>375</v>
      </c>
      <c r="AX236">
        <v>479</v>
      </c>
      <c r="AY236">
        <v>611</v>
      </c>
      <c r="AZ236">
        <v>718</v>
      </c>
      <c r="BA236">
        <v>938</v>
      </c>
      <c r="BB236">
        <v>1148</v>
      </c>
      <c r="BC236">
        <v>1499</v>
      </c>
      <c r="BD236">
        <v>1844</v>
      </c>
      <c r="BE236">
        <v>2373</v>
      </c>
      <c r="BF236">
        <v>2822</v>
      </c>
      <c r="BG236">
        <v>3258</v>
      </c>
      <c r="BH236">
        <v>3609</v>
      </c>
      <c r="BI236">
        <v>3979</v>
      </c>
      <c r="BJ236">
        <v>4292</v>
      </c>
      <c r="BK236">
        <v>4625</v>
      </c>
      <c r="BL236">
        <v>4881</v>
      </c>
      <c r="BM236">
        <v>5282</v>
      </c>
      <c r="BN236">
        <v>5594</v>
      </c>
      <c r="BO236">
        <v>5989</v>
      </c>
      <c r="BP236">
        <v>6290</v>
      </c>
      <c r="BQ236">
        <v>6629</v>
      </c>
      <c r="BR236">
        <v>6935</v>
      </c>
      <c r="BS236">
        <v>7258</v>
      </c>
      <c r="BT236">
        <v>7506</v>
      </c>
      <c r="BU236">
        <v>7839</v>
      </c>
      <c r="BV236">
        <v>8050</v>
      </c>
      <c r="BW236">
        <v>8245</v>
      </c>
      <c r="BX236">
        <v>8385</v>
      </c>
      <c r="BY236">
        <v>8522</v>
      </c>
      <c r="BZ236">
        <v>8604</v>
      </c>
      <c r="CA236">
        <v>8683</v>
      </c>
      <c r="CB236">
        <v>8721</v>
      </c>
      <c r="CC236">
        <v>8751</v>
      </c>
      <c r="CD236">
        <v>8760</v>
      </c>
      <c r="CE236">
        <v>8760</v>
      </c>
      <c r="CF236">
        <v>8760</v>
      </c>
      <c r="CG236">
        <v>8760</v>
      </c>
      <c r="CH236">
        <v>8760</v>
      </c>
      <c r="CI236">
        <v>8760</v>
      </c>
      <c r="CJ236">
        <v>8760</v>
      </c>
      <c r="CK236">
        <v>8760</v>
      </c>
      <c r="CL236">
        <v>8760</v>
      </c>
      <c r="CM236">
        <v>8760</v>
      </c>
      <c r="CN236">
        <v>8760</v>
      </c>
      <c r="CO236">
        <v>8760</v>
      </c>
      <c r="CP236">
        <v>8760</v>
      </c>
      <c r="CQ236">
        <v>8760</v>
      </c>
      <c r="CR236">
        <v>8760</v>
      </c>
      <c r="CS236">
        <v>8760</v>
      </c>
      <c r="CT236">
        <v>8760</v>
      </c>
      <c r="CU236">
        <v>8760</v>
      </c>
      <c r="CV236">
        <v>8760</v>
      </c>
      <c r="CW236">
        <v>8760</v>
      </c>
      <c r="CX236">
        <v>8760</v>
      </c>
      <c r="CY236">
        <v>8760</v>
      </c>
      <c r="CZ236">
        <v>8760</v>
      </c>
      <c r="DA236">
        <v>8760</v>
      </c>
      <c r="DB236">
        <v>8760</v>
      </c>
      <c r="DC236">
        <v>8760</v>
      </c>
    </row>
    <row r="237" spans="1:107">
      <c r="A237" t="s">
        <v>606</v>
      </c>
      <c r="B237" t="s">
        <v>606</v>
      </c>
      <c r="C237" t="s">
        <v>742</v>
      </c>
      <c r="D237" t="s">
        <v>1210</v>
      </c>
      <c r="E237" t="s">
        <v>1211</v>
      </c>
      <c r="F237">
        <v>102421</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4</v>
      </c>
      <c r="AL237">
        <v>6</v>
      </c>
      <c r="AM237">
        <v>10</v>
      </c>
      <c r="AN237">
        <v>11</v>
      </c>
      <c r="AO237">
        <v>15</v>
      </c>
      <c r="AP237">
        <v>16</v>
      </c>
      <c r="AQ237">
        <v>19</v>
      </c>
      <c r="AR237">
        <v>26</v>
      </c>
      <c r="AS237">
        <v>34</v>
      </c>
      <c r="AT237">
        <v>52</v>
      </c>
      <c r="AU237">
        <v>74</v>
      </c>
      <c r="AV237">
        <v>108</v>
      </c>
      <c r="AW237">
        <v>168</v>
      </c>
      <c r="AX237">
        <v>228</v>
      </c>
      <c r="AY237">
        <v>334</v>
      </c>
      <c r="AZ237">
        <v>449</v>
      </c>
      <c r="BA237">
        <v>627</v>
      </c>
      <c r="BB237">
        <v>822</v>
      </c>
      <c r="BC237">
        <v>1160</v>
      </c>
      <c r="BD237">
        <v>1510</v>
      </c>
      <c r="BE237">
        <v>1942</v>
      </c>
      <c r="BF237">
        <v>2305</v>
      </c>
      <c r="BG237">
        <v>2695</v>
      </c>
      <c r="BH237">
        <v>3012</v>
      </c>
      <c r="BI237">
        <v>3434</v>
      </c>
      <c r="BJ237">
        <v>3789</v>
      </c>
      <c r="BK237">
        <v>4219</v>
      </c>
      <c r="BL237">
        <v>4586</v>
      </c>
      <c r="BM237">
        <v>4960</v>
      </c>
      <c r="BN237">
        <v>5236</v>
      </c>
      <c r="BO237">
        <v>5617</v>
      </c>
      <c r="BP237">
        <v>5902</v>
      </c>
      <c r="BQ237">
        <v>6276</v>
      </c>
      <c r="BR237">
        <v>6595</v>
      </c>
      <c r="BS237">
        <v>6964</v>
      </c>
      <c r="BT237">
        <v>7245</v>
      </c>
      <c r="BU237">
        <v>7533</v>
      </c>
      <c r="BV237">
        <v>7724</v>
      </c>
      <c r="BW237">
        <v>7966</v>
      </c>
      <c r="BX237">
        <v>8128</v>
      </c>
      <c r="BY237">
        <v>8294</v>
      </c>
      <c r="BZ237">
        <v>8408</v>
      </c>
      <c r="CA237">
        <v>8535</v>
      </c>
      <c r="CB237">
        <v>8601</v>
      </c>
      <c r="CC237">
        <v>8682</v>
      </c>
      <c r="CD237">
        <v>8733</v>
      </c>
      <c r="CE237">
        <v>8757</v>
      </c>
      <c r="CF237">
        <v>8759</v>
      </c>
      <c r="CG237">
        <v>8760</v>
      </c>
      <c r="CH237">
        <v>8760</v>
      </c>
      <c r="CI237">
        <v>8760</v>
      </c>
      <c r="CJ237">
        <v>8760</v>
      </c>
      <c r="CK237">
        <v>8760</v>
      </c>
      <c r="CL237">
        <v>8760</v>
      </c>
      <c r="CM237">
        <v>8760</v>
      </c>
      <c r="CN237">
        <v>8760</v>
      </c>
      <c r="CO237">
        <v>8760</v>
      </c>
      <c r="CP237">
        <v>8760</v>
      </c>
      <c r="CQ237">
        <v>8760</v>
      </c>
      <c r="CR237">
        <v>8760</v>
      </c>
      <c r="CS237">
        <v>8760</v>
      </c>
      <c r="CT237">
        <v>8760</v>
      </c>
      <c r="CU237">
        <v>8760</v>
      </c>
      <c r="CV237">
        <v>8760</v>
      </c>
      <c r="CW237">
        <v>8760</v>
      </c>
      <c r="CX237">
        <v>8760</v>
      </c>
      <c r="CY237">
        <v>8760</v>
      </c>
      <c r="CZ237">
        <v>8760</v>
      </c>
      <c r="DA237">
        <v>8760</v>
      </c>
      <c r="DB237">
        <v>8760</v>
      </c>
      <c r="DC237">
        <v>8760</v>
      </c>
    </row>
    <row r="238" spans="1:107">
      <c r="A238" t="s">
        <v>607</v>
      </c>
      <c r="B238" t="s">
        <v>607</v>
      </c>
      <c r="C238" t="s">
        <v>742</v>
      </c>
      <c r="D238" t="s">
        <v>1212</v>
      </c>
      <c r="E238" t="s">
        <v>1213</v>
      </c>
      <c r="F238">
        <v>102608</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3</v>
      </c>
      <c r="AQ238">
        <v>19</v>
      </c>
      <c r="AR238">
        <v>41</v>
      </c>
      <c r="AS238">
        <v>72</v>
      </c>
      <c r="AT238">
        <v>115</v>
      </c>
      <c r="AU238">
        <v>150</v>
      </c>
      <c r="AV238">
        <v>193</v>
      </c>
      <c r="AW238">
        <v>242</v>
      </c>
      <c r="AX238">
        <v>293</v>
      </c>
      <c r="AY238">
        <v>360</v>
      </c>
      <c r="AZ238">
        <v>450</v>
      </c>
      <c r="BA238">
        <v>620</v>
      </c>
      <c r="BB238">
        <v>824</v>
      </c>
      <c r="BC238">
        <v>1178</v>
      </c>
      <c r="BD238">
        <v>1531</v>
      </c>
      <c r="BE238">
        <v>2046</v>
      </c>
      <c r="BF238">
        <v>2421</v>
      </c>
      <c r="BG238">
        <v>2858</v>
      </c>
      <c r="BH238">
        <v>3225</v>
      </c>
      <c r="BI238">
        <v>3683</v>
      </c>
      <c r="BJ238">
        <v>4020</v>
      </c>
      <c r="BK238">
        <v>4397</v>
      </c>
      <c r="BL238">
        <v>4713</v>
      </c>
      <c r="BM238">
        <v>5079</v>
      </c>
      <c r="BN238">
        <v>5308</v>
      </c>
      <c r="BO238">
        <v>5634</v>
      </c>
      <c r="BP238">
        <v>5936</v>
      </c>
      <c r="BQ238">
        <v>6330</v>
      </c>
      <c r="BR238">
        <v>6636</v>
      </c>
      <c r="BS238">
        <v>6985</v>
      </c>
      <c r="BT238">
        <v>7227</v>
      </c>
      <c r="BU238">
        <v>7522</v>
      </c>
      <c r="BV238">
        <v>7733</v>
      </c>
      <c r="BW238">
        <v>8009</v>
      </c>
      <c r="BX238">
        <v>8196</v>
      </c>
      <c r="BY238">
        <v>8407</v>
      </c>
      <c r="BZ238">
        <v>8516</v>
      </c>
      <c r="CA238">
        <v>8612</v>
      </c>
      <c r="CB238">
        <v>8668</v>
      </c>
      <c r="CC238">
        <v>8735</v>
      </c>
      <c r="CD238">
        <v>8757</v>
      </c>
      <c r="CE238">
        <v>8760</v>
      </c>
      <c r="CF238">
        <v>8760</v>
      </c>
      <c r="CG238">
        <v>8760</v>
      </c>
      <c r="CH238">
        <v>8760</v>
      </c>
      <c r="CI238">
        <v>8760</v>
      </c>
      <c r="CJ238">
        <v>8760</v>
      </c>
      <c r="CK238">
        <v>8760</v>
      </c>
      <c r="CL238">
        <v>8760</v>
      </c>
      <c r="CM238">
        <v>8760</v>
      </c>
      <c r="CN238">
        <v>8760</v>
      </c>
      <c r="CO238">
        <v>8760</v>
      </c>
      <c r="CP238">
        <v>8760</v>
      </c>
      <c r="CQ238">
        <v>8760</v>
      </c>
      <c r="CR238">
        <v>8760</v>
      </c>
      <c r="CS238">
        <v>8760</v>
      </c>
      <c r="CT238">
        <v>8760</v>
      </c>
      <c r="CU238">
        <v>8760</v>
      </c>
      <c r="CV238">
        <v>8760</v>
      </c>
      <c r="CW238">
        <v>8760</v>
      </c>
      <c r="CX238">
        <v>8760</v>
      </c>
      <c r="CY238">
        <v>8760</v>
      </c>
      <c r="CZ238">
        <v>8760</v>
      </c>
      <c r="DA238">
        <v>8760</v>
      </c>
      <c r="DB238">
        <v>8760</v>
      </c>
      <c r="DC238">
        <v>8760</v>
      </c>
    </row>
    <row r="239" spans="1:107">
      <c r="A239" t="s">
        <v>576</v>
      </c>
      <c r="B239" t="s">
        <v>576</v>
      </c>
      <c r="C239" t="s">
        <v>742</v>
      </c>
      <c r="D239" t="s">
        <v>1214</v>
      </c>
      <c r="E239" t="s">
        <v>1215</v>
      </c>
      <c r="F239">
        <v>102812</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4</v>
      </c>
      <c r="AG239">
        <v>10</v>
      </c>
      <c r="AH239">
        <v>21</v>
      </c>
      <c r="AI239">
        <v>50</v>
      </c>
      <c r="AJ239">
        <v>79</v>
      </c>
      <c r="AK239">
        <v>115</v>
      </c>
      <c r="AL239">
        <v>163</v>
      </c>
      <c r="AM239">
        <v>214</v>
      </c>
      <c r="AN239">
        <v>260</v>
      </c>
      <c r="AO239">
        <v>322</v>
      </c>
      <c r="AP239">
        <v>372</v>
      </c>
      <c r="AQ239">
        <v>413</v>
      </c>
      <c r="AR239">
        <v>455</v>
      </c>
      <c r="AS239">
        <v>553</v>
      </c>
      <c r="AT239">
        <v>653</v>
      </c>
      <c r="AU239">
        <v>785</v>
      </c>
      <c r="AV239">
        <v>924</v>
      </c>
      <c r="AW239">
        <v>1109</v>
      </c>
      <c r="AX239">
        <v>1262</v>
      </c>
      <c r="AY239">
        <v>1462</v>
      </c>
      <c r="AZ239">
        <v>1666</v>
      </c>
      <c r="BA239">
        <v>1930</v>
      </c>
      <c r="BB239">
        <v>2200</v>
      </c>
      <c r="BC239">
        <v>2603</v>
      </c>
      <c r="BD239">
        <v>2959</v>
      </c>
      <c r="BE239">
        <v>3375</v>
      </c>
      <c r="BF239">
        <v>3664</v>
      </c>
      <c r="BG239">
        <v>3984</v>
      </c>
      <c r="BH239">
        <v>4239</v>
      </c>
      <c r="BI239">
        <v>4585</v>
      </c>
      <c r="BJ239">
        <v>4852</v>
      </c>
      <c r="BK239">
        <v>5144</v>
      </c>
      <c r="BL239">
        <v>5421</v>
      </c>
      <c r="BM239">
        <v>5760</v>
      </c>
      <c r="BN239">
        <v>6051</v>
      </c>
      <c r="BO239">
        <v>6421</v>
      </c>
      <c r="BP239">
        <v>6703</v>
      </c>
      <c r="BQ239">
        <v>6997</v>
      </c>
      <c r="BR239">
        <v>7225</v>
      </c>
      <c r="BS239">
        <v>7492</v>
      </c>
      <c r="BT239">
        <v>7679</v>
      </c>
      <c r="BU239">
        <v>7892</v>
      </c>
      <c r="BV239">
        <v>8059</v>
      </c>
      <c r="BW239">
        <v>8248</v>
      </c>
      <c r="BX239">
        <v>8363</v>
      </c>
      <c r="BY239">
        <v>8490</v>
      </c>
      <c r="BZ239">
        <v>8588</v>
      </c>
      <c r="CA239">
        <v>8657</v>
      </c>
      <c r="CB239">
        <v>8694</v>
      </c>
      <c r="CC239">
        <v>8721</v>
      </c>
      <c r="CD239">
        <v>8738</v>
      </c>
      <c r="CE239">
        <v>8749</v>
      </c>
      <c r="CF239">
        <v>8759</v>
      </c>
      <c r="CG239">
        <v>8760</v>
      </c>
      <c r="CH239">
        <v>8760</v>
      </c>
      <c r="CI239">
        <v>8760</v>
      </c>
      <c r="CJ239">
        <v>8760</v>
      </c>
      <c r="CK239">
        <v>8760</v>
      </c>
      <c r="CL239">
        <v>8760</v>
      </c>
      <c r="CM239">
        <v>8760</v>
      </c>
      <c r="CN239">
        <v>8760</v>
      </c>
      <c r="CO239">
        <v>8760</v>
      </c>
      <c r="CP239">
        <v>8760</v>
      </c>
      <c r="CQ239">
        <v>8760</v>
      </c>
      <c r="CR239">
        <v>8760</v>
      </c>
      <c r="CS239">
        <v>8760</v>
      </c>
      <c r="CT239">
        <v>8760</v>
      </c>
      <c r="CU239">
        <v>8760</v>
      </c>
      <c r="CV239">
        <v>8760</v>
      </c>
      <c r="CW239">
        <v>8760</v>
      </c>
      <c r="CX239">
        <v>8760</v>
      </c>
      <c r="CY239">
        <v>8760</v>
      </c>
      <c r="CZ239">
        <v>8760</v>
      </c>
      <c r="DA239">
        <v>8760</v>
      </c>
      <c r="DB239">
        <v>8760</v>
      </c>
      <c r="DC239">
        <v>8760</v>
      </c>
    </row>
    <row r="240" spans="1:107">
      <c r="A240" t="s">
        <v>577</v>
      </c>
      <c r="B240" t="s">
        <v>577</v>
      </c>
      <c r="C240" t="s">
        <v>742</v>
      </c>
      <c r="D240" t="s">
        <v>1216</v>
      </c>
      <c r="E240" t="s">
        <v>1217</v>
      </c>
      <c r="F240">
        <v>102628</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1</v>
      </c>
      <c r="AP240">
        <v>7</v>
      </c>
      <c r="AQ240">
        <v>21</v>
      </c>
      <c r="AR240">
        <v>37</v>
      </c>
      <c r="AS240">
        <v>66</v>
      </c>
      <c r="AT240">
        <v>92</v>
      </c>
      <c r="AU240">
        <v>134</v>
      </c>
      <c r="AV240">
        <v>204</v>
      </c>
      <c r="AW240">
        <v>257</v>
      </c>
      <c r="AX240">
        <v>309</v>
      </c>
      <c r="AY240">
        <v>383</v>
      </c>
      <c r="AZ240">
        <v>469</v>
      </c>
      <c r="BA240">
        <v>596</v>
      </c>
      <c r="BB240">
        <v>782</v>
      </c>
      <c r="BC240">
        <v>1081</v>
      </c>
      <c r="BD240">
        <v>1462</v>
      </c>
      <c r="BE240">
        <v>2004</v>
      </c>
      <c r="BF240">
        <v>2371</v>
      </c>
      <c r="BG240">
        <v>2776</v>
      </c>
      <c r="BH240">
        <v>3079</v>
      </c>
      <c r="BI240">
        <v>3501</v>
      </c>
      <c r="BJ240">
        <v>3876</v>
      </c>
      <c r="BK240">
        <v>4289</v>
      </c>
      <c r="BL240">
        <v>4591</v>
      </c>
      <c r="BM240">
        <v>4984</v>
      </c>
      <c r="BN240">
        <v>5261</v>
      </c>
      <c r="BO240">
        <v>5559</v>
      </c>
      <c r="BP240">
        <v>5855</v>
      </c>
      <c r="BQ240">
        <v>6214</v>
      </c>
      <c r="BR240">
        <v>6534</v>
      </c>
      <c r="BS240">
        <v>6904</v>
      </c>
      <c r="BT240">
        <v>7183</v>
      </c>
      <c r="BU240">
        <v>7460</v>
      </c>
      <c r="BV240">
        <v>7696</v>
      </c>
      <c r="BW240">
        <v>7946</v>
      </c>
      <c r="BX240">
        <v>8142</v>
      </c>
      <c r="BY240">
        <v>8333</v>
      </c>
      <c r="BZ240">
        <v>8475</v>
      </c>
      <c r="CA240">
        <v>8574</v>
      </c>
      <c r="CB240">
        <v>8644</v>
      </c>
      <c r="CC240">
        <v>8704</v>
      </c>
      <c r="CD240">
        <v>8744</v>
      </c>
      <c r="CE240">
        <v>8755</v>
      </c>
      <c r="CF240">
        <v>8759</v>
      </c>
      <c r="CG240">
        <v>8760</v>
      </c>
      <c r="CH240">
        <v>8760</v>
      </c>
      <c r="CI240">
        <v>8760</v>
      </c>
      <c r="CJ240">
        <v>8760</v>
      </c>
      <c r="CK240">
        <v>8760</v>
      </c>
      <c r="CL240">
        <v>8760</v>
      </c>
      <c r="CM240">
        <v>8760</v>
      </c>
      <c r="CN240">
        <v>8760</v>
      </c>
      <c r="CO240">
        <v>8760</v>
      </c>
      <c r="CP240">
        <v>8760</v>
      </c>
      <c r="CQ240">
        <v>8760</v>
      </c>
      <c r="CR240">
        <v>8760</v>
      </c>
      <c r="CS240">
        <v>8760</v>
      </c>
      <c r="CT240">
        <v>8760</v>
      </c>
      <c r="CU240">
        <v>8760</v>
      </c>
      <c r="CV240">
        <v>8760</v>
      </c>
      <c r="CW240">
        <v>8760</v>
      </c>
      <c r="CX240">
        <v>8760</v>
      </c>
      <c r="CY240">
        <v>8760</v>
      </c>
      <c r="CZ240">
        <v>8760</v>
      </c>
      <c r="DA240">
        <v>8760</v>
      </c>
      <c r="DB240">
        <v>8760</v>
      </c>
      <c r="DC240">
        <v>8760</v>
      </c>
    </row>
    <row r="241" spans="1:107">
      <c r="A241" t="s">
        <v>578</v>
      </c>
      <c r="B241" t="s">
        <v>578</v>
      </c>
      <c r="C241" t="s">
        <v>742</v>
      </c>
      <c r="D241" t="s">
        <v>1218</v>
      </c>
      <c r="E241" t="s">
        <v>1219</v>
      </c>
      <c r="F241">
        <v>102641</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2</v>
      </c>
      <c r="AQ241">
        <v>9</v>
      </c>
      <c r="AR241">
        <v>25</v>
      </c>
      <c r="AS241">
        <v>51</v>
      </c>
      <c r="AT241">
        <v>75</v>
      </c>
      <c r="AU241">
        <v>109</v>
      </c>
      <c r="AV241">
        <v>161</v>
      </c>
      <c r="AW241">
        <v>228</v>
      </c>
      <c r="AX241">
        <v>282</v>
      </c>
      <c r="AY241">
        <v>366</v>
      </c>
      <c r="AZ241">
        <v>443</v>
      </c>
      <c r="BA241">
        <v>580</v>
      </c>
      <c r="BB241">
        <v>720</v>
      </c>
      <c r="BC241">
        <v>1024</v>
      </c>
      <c r="BD241">
        <v>1365</v>
      </c>
      <c r="BE241">
        <v>1874</v>
      </c>
      <c r="BF241">
        <v>2266</v>
      </c>
      <c r="BG241">
        <v>2725</v>
      </c>
      <c r="BH241">
        <v>3078</v>
      </c>
      <c r="BI241">
        <v>3525</v>
      </c>
      <c r="BJ241">
        <v>3932</v>
      </c>
      <c r="BK241">
        <v>4355</v>
      </c>
      <c r="BL241">
        <v>4627</v>
      </c>
      <c r="BM241">
        <v>4956</v>
      </c>
      <c r="BN241">
        <v>5202</v>
      </c>
      <c r="BO241">
        <v>5481</v>
      </c>
      <c r="BP241">
        <v>5726</v>
      </c>
      <c r="BQ241">
        <v>6053</v>
      </c>
      <c r="BR241">
        <v>6363</v>
      </c>
      <c r="BS241">
        <v>6744</v>
      </c>
      <c r="BT241">
        <v>7031</v>
      </c>
      <c r="BU241">
        <v>7341</v>
      </c>
      <c r="BV241">
        <v>7620</v>
      </c>
      <c r="BW241">
        <v>7900</v>
      </c>
      <c r="BX241">
        <v>8135</v>
      </c>
      <c r="BY241">
        <v>8362</v>
      </c>
      <c r="BZ241">
        <v>8501</v>
      </c>
      <c r="CA241">
        <v>8619</v>
      </c>
      <c r="CB241">
        <v>8686</v>
      </c>
      <c r="CC241">
        <v>8736</v>
      </c>
      <c r="CD241">
        <v>8753</v>
      </c>
      <c r="CE241">
        <v>8760</v>
      </c>
      <c r="CF241">
        <v>8760</v>
      </c>
      <c r="CG241">
        <v>8760</v>
      </c>
      <c r="CH241">
        <v>8760</v>
      </c>
      <c r="CI241">
        <v>8760</v>
      </c>
      <c r="CJ241">
        <v>8760</v>
      </c>
      <c r="CK241">
        <v>8760</v>
      </c>
      <c r="CL241">
        <v>8760</v>
      </c>
      <c r="CM241">
        <v>8760</v>
      </c>
      <c r="CN241">
        <v>8760</v>
      </c>
      <c r="CO241">
        <v>8760</v>
      </c>
      <c r="CP241">
        <v>8760</v>
      </c>
      <c r="CQ241">
        <v>8760</v>
      </c>
      <c r="CR241">
        <v>8760</v>
      </c>
      <c r="CS241">
        <v>8760</v>
      </c>
      <c r="CT241">
        <v>8760</v>
      </c>
      <c r="CU241">
        <v>8760</v>
      </c>
      <c r="CV241">
        <v>8760</v>
      </c>
      <c r="CW241">
        <v>8760</v>
      </c>
      <c r="CX241">
        <v>8760</v>
      </c>
      <c r="CY241">
        <v>8760</v>
      </c>
      <c r="CZ241">
        <v>8760</v>
      </c>
      <c r="DA241">
        <v>8760</v>
      </c>
      <c r="DB241">
        <v>8760</v>
      </c>
      <c r="DC241">
        <v>8760</v>
      </c>
    </row>
    <row r="242" spans="1:107">
      <c r="A242" t="s">
        <v>608</v>
      </c>
      <c r="B242" t="s">
        <v>608</v>
      </c>
      <c r="C242" t="s">
        <v>742</v>
      </c>
      <c r="D242" t="s">
        <v>1220</v>
      </c>
      <c r="E242" t="s">
        <v>1221</v>
      </c>
      <c r="F242">
        <v>102115</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1</v>
      </c>
      <c r="AT242">
        <v>8</v>
      </c>
      <c r="AU242">
        <v>25</v>
      </c>
      <c r="AV242">
        <v>39</v>
      </c>
      <c r="AW242">
        <v>74</v>
      </c>
      <c r="AX242">
        <v>97</v>
      </c>
      <c r="AY242">
        <v>146</v>
      </c>
      <c r="AZ242">
        <v>200</v>
      </c>
      <c r="BA242">
        <v>300</v>
      </c>
      <c r="BB242">
        <v>402</v>
      </c>
      <c r="BC242">
        <v>599</v>
      </c>
      <c r="BD242">
        <v>807</v>
      </c>
      <c r="BE242">
        <v>1165</v>
      </c>
      <c r="BF242">
        <v>1433</v>
      </c>
      <c r="BG242">
        <v>1808</v>
      </c>
      <c r="BH242">
        <v>2225</v>
      </c>
      <c r="BI242">
        <v>2815</v>
      </c>
      <c r="BJ242">
        <v>3257</v>
      </c>
      <c r="BK242">
        <v>3748</v>
      </c>
      <c r="BL242">
        <v>4112</v>
      </c>
      <c r="BM242">
        <v>4528</v>
      </c>
      <c r="BN242">
        <v>4900</v>
      </c>
      <c r="BO242">
        <v>5309</v>
      </c>
      <c r="BP242">
        <v>5641</v>
      </c>
      <c r="BQ242">
        <v>6058</v>
      </c>
      <c r="BR242">
        <v>6346</v>
      </c>
      <c r="BS242">
        <v>6756</v>
      </c>
      <c r="BT242">
        <v>7110</v>
      </c>
      <c r="BU242">
        <v>7514</v>
      </c>
      <c r="BV242">
        <v>7802</v>
      </c>
      <c r="BW242">
        <v>8074</v>
      </c>
      <c r="BX242">
        <v>8237</v>
      </c>
      <c r="BY242">
        <v>8415</v>
      </c>
      <c r="BZ242">
        <v>8540</v>
      </c>
      <c r="CA242">
        <v>8652</v>
      </c>
      <c r="CB242">
        <v>8695</v>
      </c>
      <c r="CC242">
        <v>8723</v>
      </c>
      <c r="CD242">
        <v>8740</v>
      </c>
      <c r="CE242">
        <v>8751</v>
      </c>
      <c r="CF242">
        <v>8756</v>
      </c>
      <c r="CG242">
        <v>8759</v>
      </c>
      <c r="CH242">
        <v>8760</v>
      </c>
      <c r="CI242">
        <v>8760</v>
      </c>
      <c r="CJ242">
        <v>8760</v>
      </c>
      <c r="CK242">
        <v>8760</v>
      </c>
      <c r="CL242">
        <v>8760</v>
      </c>
      <c r="CM242">
        <v>8760</v>
      </c>
      <c r="CN242">
        <v>8760</v>
      </c>
      <c r="CO242">
        <v>8760</v>
      </c>
      <c r="CP242">
        <v>8760</v>
      </c>
      <c r="CQ242">
        <v>8760</v>
      </c>
      <c r="CR242">
        <v>8760</v>
      </c>
      <c r="CS242">
        <v>8760</v>
      </c>
      <c r="CT242">
        <v>8760</v>
      </c>
      <c r="CU242">
        <v>8760</v>
      </c>
      <c r="CV242">
        <v>8760</v>
      </c>
      <c r="CW242">
        <v>8760</v>
      </c>
      <c r="CX242">
        <v>8760</v>
      </c>
      <c r="CY242">
        <v>8760</v>
      </c>
      <c r="CZ242">
        <v>8760</v>
      </c>
      <c r="DA242">
        <v>8760</v>
      </c>
      <c r="DB242">
        <v>8760</v>
      </c>
      <c r="DC242">
        <v>8760</v>
      </c>
    </row>
    <row r="243" spans="1:107">
      <c r="A243" t="s">
        <v>579</v>
      </c>
      <c r="B243" t="s">
        <v>579</v>
      </c>
      <c r="C243" t="s">
        <v>742</v>
      </c>
      <c r="D243" t="s">
        <v>1222</v>
      </c>
      <c r="E243" t="s">
        <v>1223</v>
      </c>
      <c r="F243">
        <v>102910</v>
      </c>
      <c r="G243">
        <v>0</v>
      </c>
      <c r="H243">
        <v>0</v>
      </c>
      <c r="I243">
        <v>0</v>
      </c>
      <c r="J243">
        <v>0</v>
      </c>
      <c r="K243">
        <v>0</v>
      </c>
      <c r="L243">
        <v>0</v>
      </c>
      <c r="M243">
        <v>0</v>
      </c>
      <c r="N243">
        <v>0</v>
      </c>
      <c r="O243">
        <v>0</v>
      </c>
      <c r="P243">
        <v>0</v>
      </c>
      <c r="Q243">
        <v>0</v>
      </c>
      <c r="R243">
        <v>0</v>
      </c>
      <c r="S243">
        <v>0</v>
      </c>
      <c r="T243">
        <v>0</v>
      </c>
      <c r="U243">
        <v>0</v>
      </c>
      <c r="V243">
        <v>4</v>
      </c>
      <c r="W243">
        <v>7</v>
      </c>
      <c r="X243">
        <v>9</v>
      </c>
      <c r="Y243">
        <v>15</v>
      </c>
      <c r="Z243">
        <v>19</v>
      </c>
      <c r="AA243">
        <v>26</v>
      </c>
      <c r="AB243">
        <v>30</v>
      </c>
      <c r="AC243">
        <v>42</v>
      </c>
      <c r="AD243">
        <v>56</v>
      </c>
      <c r="AE243">
        <v>90</v>
      </c>
      <c r="AF243">
        <v>134</v>
      </c>
      <c r="AG243">
        <v>178</v>
      </c>
      <c r="AH243">
        <v>225</v>
      </c>
      <c r="AI243">
        <v>278</v>
      </c>
      <c r="AJ243">
        <v>335</v>
      </c>
      <c r="AK243">
        <v>384</v>
      </c>
      <c r="AL243">
        <v>433</v>
      </c>
      <c r="AM243">
        <v>503</v>
      </c>
      <c r="AN243">
        <v>561</v>
      </c>
      <c r="AO243">
        <v>642</v>
      </c>
      <c r="AP243">
        <v>745</v>
      </c>
      <c r="AQ243">
        <v>877</v>
      </c>
      <c r="AR243">
        <v>978</v>
      </c>
      <c r="AS243">
        <v>1116</v>
      </c>
      <c r="AT243">
        <v>1252</v>
      </c>
      <c r="AU243">
        <v>1422</v>
      </c>
      <c r="AV243">
        <v>1551</v>
      </c>
      <c r="AW243">
        <v>1718</v>
      </c>
      <c r="AX243">
        <v>1923</v>
      </c>
      <c r="AY243">
        <v>2208</v>
      </c>
      <c r="AZ243">
        <v>2437</v>
      </c>
      <c r="BA243">
        <v>2702</v>
      </c>
      <c r="BB243">
        <v>2986</v>
      </c>
      <c r="BC243">
        <v>3346</v>
      </c>
      <c r="BD243">
        <v>3678</v>
      </c>
      <c r="BE243">
        <v>4082</v>
      </c>
      <c r="BF243">
        <v>4430</v>
      </c>
      <c r="BG243">
        <v>4795</v>
      </c>
      <c r="BH243">
        <v>5055</v>
      </c>
      <c r="BI243">
        <v>5411</v>
      </c>
      <c r="BJ243">
        <v>5664</v>
      </c>
      <c r="BK243">
        <v>5908</v>
      </c>
      <c r="BL243">
        <v>6109</v>
      </c>
      <c r="BM243">
        <v>6427</v>
      </c>
      <c r="BN243">
        <v>6695</v>
      </c>
      <c r="BO243">
        <v>6976</v>
      </c>
      <c r="BP243">
        <v>7205</v>
      </c>
      <c r="BQ243">
        <v>7468</v>
      </c>
      <c r="BR243">
        <v>7677</v>
      </c>
      <c r="BS243">
        <v>7929</v>
      </c>
      <c r="BT243">
        <v>8111</v>
      </c>
      <c r="BU243">
        <v>8289</v>
      </c>
      <c r="BV243">
        <v>8400</v>
      </c>
      <c r="BW243">
        <v>8510</v>
      </c>
      <c r="BX243">
        <v>8566</v>
      </c>
      <c r="BY243">
        <v>8631</v>
      </c>
      <c r="BZ243">
        <v>8679</v>
      </c>
      <c r="CA243">
        <v>8726</v>
      </c>
      <c r="CB243">
        <v>8750</v>
      </c>
      <c r="CC243">
        <v>8756</v>
      </c>
      <c r="CD243">
        <v>8758</v>
      </c>
      <c r="CE243">
        <v>8760</v>
      </c>
      <c r="CF243">
        <v>8760</v>
      </c>
      <c r="CG243">
        <v>8760</v>
      </c>
      <c r="CH243">
        <v>8760</v>
      </c>
      <c r="CI243">
        <v>8760</v>
      </c>
      <c r="CJ243">
        <v>8760</v>
      </c>
      <c r="CK243">
        <v>8760</v>
      </c>
      <c r="CL243">
        <v>8760</v>
      </c>
      <c r="CM243">
        <v>8760</v>
      </c>
      <c r="CN243">
        <v>8760</v>
      </c>
      <c r="CO243">
        <v>8760</v>
      </c>
      <c r="CP243">
        <v>8760</v>
      </c>
      <c r="CQ243">
        <v>8760</v>
      </c>
      <c r="CR243">
        <v>8760</v>
      </c>
      <c r="CS243">
        <v>8760</v>
      </c>
      <c r="CT243">
        <v>8760</v>
      </c>
      <c r="CU243">
        <v>8760</v>
      </c>
      <c r="CV243">
        <v>8760</v>
      </c>
      <c r="CW243">
        <v>8760</v>
      </c>
      <c r="CX243">
        <v>8760</v>
      </c>
      <c r="CY243">
        <v>8760</v>
      </c>
      <c r="CZ243">
        <v>8760</v>
      </c>
      <c r="DA243">
        <v>8760</v>
      </c>
      <c r="DB243">
        <v>8760</v>
      </c>
      <c r="DC243">
        <v>8760</v>
      </c>
    </row>
    <row r="244" spans="1:107">
      <c r="A244" t="s">
        <v>580</v>
      </c>
      <c r="B244" t="s">
        <v>580</v>
      </c>
      <c r="C244" t="s">
        <v>742</v>
      </c>
      <c r="D244" t="s">
        <v>1224</v>
      </c>
      <c r="E244" t="s">
        <v>1225</v>
      </c>
      <c r="F244">
        <v>102136</v>
      </c>
      <c r="G244">
        <v>0</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13</v>
      </c>
      <c r="AX244">
        <v>32</v>
      </c>
      <c r="AY244">
        <v>61</v>
      </c>
      <c r="AZ244">
        <v>89</v>
      </c>
      <c r="BA244">
        <v>174</v>
      </c>
      <c r="BB244">
        <v>293</v>
      </c>
      <c r="BC244">
        <v>551</v>
      </c>
      <c r="BD244">
        <v>804</v>
      </c>
      <c r="BE244">
        <v>1154</v>
      </c>
      <c r="BF244">
        <v>1508</v>
      </c>
      <c r="BG244">
        <v>1989</v>
      </c>
      <c r="BH244">
        <v>2391</v>
      </c>
      <c r="BI244">
        <v>2949</v>
      </c>
      <c r="BJ244">
        <v>3301</v>
      </c>
      <c r="BK244">
        <v>3691</v>
      </c>
      <c r="BL244">
        <v>4037</v>
      </c>
      <c r="BM244">
        <v>4497</v>
      </c>
      <c r="BN244">
        <v>4745</v>
      </c>
      <c r="BO244">
        <v>5057</v>
      </c>
      <c r="BP244">
        <v>5363</v>
      </c>
      <c r="BQ244">
        <v>5876</v>
      </c>
      <c r="BR244">
        <v>6218</v>
      </c>
      <c r="BS244">
        <v>6607</v>
      </c>
      <c r="BT244">
        <v>6929</v>
      </c>
      <c r="BU244">
        <v>7349</v>
      </c>
      <c r="BV244">
        <v>7630</v>
      </c>
      <c r="BW244">
        <v>7903</v>
      </c>
      <c r="BX244">
        <v>8103</v>
      </c>
      <c r="BY244">
        <v>8257</v>
      </c>
      <c r="BZ244">
        <v>8384</v>
      </c>
      <c r="CA244">
        <v>8496</v>
      </c>
      <c r="CB244">
        <v>8569</v>
      </c>
      <c r="CC244">
        <v>8631</v>
      </c>
      <c r="CD244">
        <v>8676</v>
      </c>
      <c r="CE244">
        <v>8732</v>
      </c>
      <c r="CF244">
        <v>8752</v>
      </c>
      <c r="CG244">
        <v>8760</v>
      </c>
      <c r="CH244">
        <v>8760</v>
      </c>
      <c r="CI244">
        <v>8760</v>
      </c>
      <c r="CJ244">
        <v>8760</v>
      </c>
      <c r="CK244">
        <v>8760</v>
      </c>
      <c r="CL244">
        <v>8760</v>
      </c>
      <c r="CM244">
        <v>8760</v>
      </c>
      <c r="CN244">
        <v>8760</v>
      </c>
      <c r="CO244">
        <v>8760</v>
      </c>
      <c r="CP244">
        <v>8760</v>
      </c>
      <c r="CQ244">
        <v>8760</v>
      </c>
      <c r="CR244">
        <v>8760</v>
      </c>
      <c r="CS244">
        <v>8760</v>
      </c>
      <c r="CT244">
        <v>8760</v>
      </c>
      <c r="CU244">
        <v>8760</v>
      </c>
      <c r="CV244">
        <v>8760</v>
      </c>
      <c r="CW244">
        <v>8760</v>
      </c>
      <c r="CX244">
        <v>8760</v>
      </c>
      <c r="CY244">
        <v>8760</v>
      </c>
      <c r="CZ244">
        <v>8760</v>
      </c>
      <c r="DA244">
        <v>8760</v>
      </c>
      <c r="DB244">
        <v>8760</v>
      </c>
      <c r="DC244">
        <v>8760</v>
      </c>
    </row>
    <row r="245" spans="1:107">
      <c r="A245" t="s">
        <v>581</v>
      </c>
      <c r="B245" t="s">
        <v>581</v>
      </c>
      <c r="C245" t="s">
        <v>742</v>
      </c>
      <c r="D245" t="s">
        <v>1226</v>
      </c>
      <c r="E245" t="s">
        <v>1227</v>
      </c>
      <c r="F245">
        <v>102208</v>
      </c>
      <c r="G245">
        <v>0</v>
      </c>
      <c r="H245">
        <v>0</v>
      </c>
      <c r="I245">
        <v>0</v>
      </c>
      <c r="J245">
        <v>0</v>
      </c>
      <c r="K245">
        <v>0</v>
      </c>
      <c r="L245">
        <v>0</v>
      </c>
      <c r="M245">
        <v>0</v>
      </c>
      <c r="N245">
        <v>0</v>
      </c>
      <c r="O245">
        <v>0</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7</v>
      </c>
      <c r="AS245">
        <v>18</v>
      </c>
      <c r="AT245">
        <v>24</v>
      </c>
      <c r="AU245">
        <v>31</v>
      </c>
      <c r="AV245">
        <v>51</v>
      </c>
      <c r="AW245">
        <v>95</v>
      </c>
      <c r="AX245">
        <v>136</v>
      </c>
      <c r="AY245">
        <v>187</v>
      </c>
      <c r="AZ245">
        <v>241</v>
      </c>
      <c r="BA245">
        <v>345</v>
      </c>
      <c r="BB245">
        <v>498</v>
      </c>
      <c r="BC245">
        <v>781</v>
      </c>
      <c r="BD245">
        <v>986</v>
      </c>
      <c r="BE245">
        <v>1351</v>
      </c>
      <c r="BF245">
        <v>1742</v>
      </c>
      <c r="BG245">
        <v>2242</v>
      </c>
      <c r="BH245">
        <v>2623</v>
      </c>
      <c r="BI245">
        <v>3122</v>
      </c>
      <c r="BJ245">
        <v>3516</v>
      </c>
      <c r="BK245">
        <v>3949</v>
      </c>
      <c r="BL245">
        <v>4244</v>
      </c>
      <c r="BM245">
        <v>4620</v>
      </c>
      <c r="BN245">
        <v>4930</v>
      </c>
      <c r="BO245">
        <v>5368</v>
      </c>
      <c r="BP245">
        <v>5718</v>
      </c>
      <c r="BQ245">
        <v>6065</v>
      </c>
      <c r="BR245">
        <v>6390</v>
      </c>
      <c r="BS245">
        <v>6837</v>
      </c>
      <c r="BT245">
        <v>7171</v>
      </c>
      <c r="BU245">
        <v>7557</v>
      </c>
      <c r="BV245">
        <v>7830</v>
      </c>
      <c r="BW245">
        <v>8083</v>
      </c>
      <c r="BX245">
        <v>8238</v>
      </c>
      <c r="BY245">
        <v>8393</v>
      </c>
      <c r="BZ245">
        <v>8486</v>
      </c>
      <c r="CA245">
        <v>8582</v>
      </c>
      <c r="CB245">
        <v>8639</v>
      </c>
      <c r="CC245">
        <v>8694</v>
      </c>
      <c r="CD245">
        <v>8728</v>
      </c>
      <c r="CE245">
        <v>8741</v>
      </c>
      <c r="CF245">
        <v>8751</v>
      </c>
      <c r="CG245">
        <v>8757</v>
      </c>
      <c r="CH245">
        <v>8760</v>
      </c>
      <c r="CI245">
        <v>8760</v>
      </c>
      <c r="CJ245">
        <v>8760</v>
      </c>
      <c r="CK245">
        <v>8760</v>
      </c>
      <c r="CL245">
        <v>8760</v>
      </c>
      <c r="CM245">
        <v>8760</v>
      </c>
      <c r="CN245">
        <v>8760</v>
      </c>
      <c r="CO245">
        <v>8760</v>
      </c>
      <c r="CP245">
        <v>8760</v>
      </c>
      <c r="CQ245">
        <v>8760</v>
      </c>
      <c r="CR245">
        <v>8760</v>
      </c>
      <c r="CS245">
        <v>8760</v>
      </c>
      <c r="CT245">
        <v>8760</v>
      </c>
      <c r="CU245">
        <v>8760</v>
      </c>
      <c r="CV245">
        <v>8760</v>
      </c>
      <c r="CW245">
        <v>8760</v>
      </c>
      <c r="CX245">
        <v>8760</v>
      </c>
      <c r="CY245">
        <v>8760</v>
      </c>
      <c r="CZ245">
        <v>8760</v>
      </c>
      <c r="DA245">
        <v>8760</v>
      </c>
      <c r="DB245">
        <v>8760</v>
      </c>
      <c r="DC245">
        <v>8760</v>
      </c>
    </row>
    <row r="246" spans="1:107">
      <c r="A246" t="s">
        <v>583</v>
      </c>
      <c r="B246" t="s">
        <v>583</v>
      </c>
      <c r="C246" t="s">
        <v>742</v>
      </c>
      <c r="D246" t="s">
        <v>1228</v>
      </c>
      <c r="E246" t="s">
        <v>1229</v>
      </c>
      <c r="F246">
        <v>102613</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2</v>
      </c>
      <c r="AQ246">
        <v>12</v>
      </c>
      <c r="AR246">
        <v>27</v>
      </c>
      <c r="AS246">
        <v>53</v>
      </c>
      <c r="AT246">
        <v>74</v>
      </c>
      <c r="AU246">
        <v>110</v>
      </c>
      <c r="AV246">
        <v>160</v>
      </c>
      <c r="AW246">
        <v>226</v>
      </c>
      <c r="AX246">
        <v>285</v>
      </c>
      <c r="AY246">
        <v>362</v>
      </c>
      <c r="AZ246">
        <v>433</v>
      </c>
      <c r="BA246">
        <v>561</v>
      </c>
      <c r="BB246">
        <v>715</v>
      </c>
      <c r="BC246">
        <v>1024</v>
      </c>
      <c r="BD246">
        <v>1372</v>
      </c>
      <c r="BE246">
        <v>1895</v>
      </c>
      <c r="BF246">
        <v>2287</v>
      </c>
      <c r="BG246">
        <v>2711</v>
      </c>
      <c r="BH246">
        <v>3029</v>
      </c>
      <c r="BI246">
        <v>3474</v>
      </c>
      <c r="BJ246">
        <v>3870</v>
      </c>
      <c r="BK246">
        <v>4277</v>
      </c>
      <c r="BL246">
        <v>4557</v>
      </c>
      <c r="BM246">
        <v>4891</v>
      </c>
      <c r="BN246">
        <v>5130</v>
      </c>
      <c r="BO246">
        <v>5421</v>
      </c>
      <c r="BP246">
        <v>5683</v>
      </c>
      <c r="BQ246">
        <v>6041</v>
      </c>
      <c r="BR246">
        <v>6377</v>
      </c>
      <c r="BS246">
        <v>6786</v>
      </c>
      <c r="BT246">
        <v>7062</v>
      </c>
      <c r="BU246">
        <v>7376</v>
      </c>
      <c r="BV246">
        <v>7654</v>
      </c>
      <c r="BW246">
        <v>7949</v>
      </c>
      <c r="BX246">
        <v>8182</v>
      </c>
      <c r="BY246">
        <v>8396</v>
      </c>
      <c r="BZ246">
        <v>8512</v>
      </c>
      <c r="CA246">
        <v>8611</v>
      </c>
      <c r="CB246">
        <v>8678</v>
      </c>
      <c r="CC246">
        <v>8731</v>
      </c>
      <c r="CD246">
        <v>8753</v>
      </c>
      <c r="CE246">
        <v>8760</v>
      </c>
      <c r="CF246">
        <v>8760</v>
      </c>
      <c r="CG246">
        <v>8760</v>
      </c>
      <c r="CH246">
        <v>8760</v>
      </c>
      <c r="CI246">
        <v>8760</v>
      </c>
      <c r="CJ246">
        <v>8760</v>
      </c>
      <c r="CK246">
        <v>8760</v>
      </c>
      <c r="CL246">
        <v>8760</v>
      </c>
      <c r="CM246">
        <v>8760</v>
      </c>
      <c r="CN246">
        <v>8760</v>
      </c>
      <c r="CO246">
        <v>8760</v>
      </c>
      <c r="CP246">
        <v>8760</v>
      </c>
      <c r="CQ246">
        <v>8760</v>
      </c>
      <c r="CR246">
        <v>8760</v>
      </c>
      <c r="CS246">
        <v>8760</v>
      </c>
      <c r="CT246">
        <v>8760</v>
      </c>
      <c r="CU246">
        <v>8760</v>
      </c>
      <c r="CV246">
        <v>8760</v>
      </c>
      <c r="CW246">
        <v>8760</v>
      </c>
      <c r="CX246">
        <v>8760</v>
      </c>
      <c r="CY246">
        <v>8760</v>
      </c>
      <c r="CZ246">
        <v>8760</v>
      </c>
      <c r="DA246">
        <v>8760</v>
      </c>
      <c r="DB246">
        <v>8760</v>
      </c>
      <c r="DC246">
        <v>8760</v>
      </c>
    </row>
    <row r="247" spans="1:107">
      <c r="A247" t="s">
        <v>582</v>
      </c>
      <c r="B247" t="s">
        <v>582</v>
      </c>
      <c r="C247" t="s">
        <v>742</v>
      </c>
      <c r="D247" t="s">
        <v>1230</v>
      </c>
      <c r="E247" t="s">
        <v>1231</v>
      </c>
      <c r="F247">
        <v>102612</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7</v>
      </c>
      <c r="AR247">
        <v>25</v>
      </c>
      <c r="AS247">
        <v>58</v>
      </c>
      <c r="AT247">
        <v>86</v>
      </c>
      <c r="AU247">
        <v>124</v>
      </c>
      <c r="AV247">
        <v>181</v>
      </c>
      <c r="AW247">
        <v>239</v>
      </c>
      <c r="AX247">
        <v>291</v>
      </c>
      <c r="AY247">
        <v>360</v>
      </c>
      <c r="AZ247">
        <v>443</v>
      </c>
      <c r="BA247">
        <v>577</v>
      </c>
      <c r="BB247">
        <v>742</v>
      </c>
      <c r="BC247">
        <v>1064</v>
      </c>
      <c r="BD247">
        <v>1408</v>
      </c>
      <c r="BE247">
        <v>1950</v>
      </c>
      <c r="BF247">
        <v>2326</v>
      </c>
      <c r="BG247">
        <v>2803</v>
      </c>
      <c r="BH247">
        <v>3110</v>
      </c>
      <c r="BI247">
        <v>3572</v>
      </c>
      <c r="BJ247">
        <v>3934</v>
      </c>
      <c r="BK247">
        <v>4323</v>
      </c>
      <c r="BL247">
        <v>4572</v>
      </c>
      <c r="BM247">
        <v>4879</v>
      </c>
      <c r="BN247">
        <v>5187</v>
      </c>
      <c r="BO247">
        <v>5555</v>
      </c>
      <c r="BP247">
        <v>5849</v>
      </c>
      <c r="BQ247">
        <v>6221</v>
      </c>
      <c r="BR247">
        <v>6523</v>
      </c>
      <c r="BS247">
        <v>6874</v>
      </c>
      <c r="BT247">
        <v>7160</v>
      </c>
      <c r="BU247">
        <v>7463</v>
      </c>
      <c r="BV247">
        <v>7710</v>
      </c>
      <c r="BW247">
        <v>7967</v>
      </c>
      <c r="BX247">
        <v>8162</v>
      </c>
      <c r="BY247">
        <v>8338</v>
      </c>
      <c r="BZ247">
        <v>8442</v>
      </c>
      <c r="CA247">
        <v>8569</v>
      </c>
      <c r="CB247">
        <v>8648</v>
      </c>
      <c r="CC247">
        <v>8697</v>
      </c>
      <c r="CD247">
        <v>8725</v>
      </c>
      <c r="CE247">
        <v>8750</v>
      </c>
      <c r="CF247">
        <v>8757</v>
      </c>
      <c r="CG247">
        <v>8760</v>
      </c>
      <c r="CH247">
        <v>8760</v>
      </c>
      <c r="CI247">
        <v>8760</v>
      </c>
      <c r="CJ247">
        <v>8760</v>
      </c>
      <c r="CK247">
        <v>8760</v>
      </c>
      <c r="CL247">
        <v>8760</v>
      </c>
      <c r="CM247">
        <v>8760</v>
      </c>
      <c r="CN247">
        <v>8760</v>
      </c>
      <c r="CO247">
        <v>8760</v>
      </c>
      <c r="CP247">
        <v>8760</v>
      </c>
      <c r="CQ247">
        <v>8760</v>
      </c>
      <c r="CR247">
        <v>8760</v>
      </c>
      <c r="CS247">
        <v>8760</v>
      </c>
      <c r="CT247">
        <v>8760</v>
      </c>
      <c r="CU247">
        <v>8760</v>
      </c>
      <c r="CV247">
        <v>8760</v>
      </c>
      <c r="CW247">
        <v>8760</v>
      </c>
      <c r="CX247">
        <v>8760</v>
      </c>
      <c r="CY247">
        <v>8760</v>
      </c>
      <c r="CZ247">
        <v>8760</v>
      </c>
      <c r="DA247">
        <v>8760</v>
      </c>
      <c r="DB247">
        <v>8760</v>
      </c>
      <c r="DC247">
        <v>8760</v>
      </c>
    </row>
    <row r="248" spans="1:107">
      <c r="A248" t="s">
        <v>584</v>
      </c>
      <c r="B248" t="s">
        <v>584</v>
      </c>
      <c r="C248" t="s">
        <v>742</v>
      </c>
      <c r="D248" t="s">
        <v>875</v>
      </c>
      <c r="E248" t="s">
        <v>1232</v>
      </c>
      <c r="F248">
        <v>102534</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v>
      </c>
      <c r="AF248">
        <v>0</v>
      </c>
      <c r="AG248">
        <v>0</v>
      </c>
      <c r="AH248">
        <v>0</v>
      </c>
      <c r="AI248">
        <v>0</v>
      </c>
      <c r="AJ248">
        <v>0</v>
      </c>
      <c r="AK248">
        <v>1</v>
      </c>
      <c r="AL248">
        <v>4</v>
      </c>
      <c r="AM248">
        <v>15</v>
      </c>
      <c r="AN248">
        <v>31</v>
      </c>
      <c r="AO248">
        <v>44</v>
      </c>
      <c r="AP248">
        <v>57</v>
      </c>
      <c r="AQ248">
        <v>94</v>
      </c>
      <c r="AR248">
        <v>132</v>
      </c>
      <c r="AS248">
        <v>180</v>
      </c>
      <c r="AT248">
        <v>228</v>
      </c>
      <c r="AU248">
        <v>315</v>
      </c>
      <c r="AV248">
        <v>389</v>
      </c>
      <c r="AW248">
        <v>492</v>
      </c>
      <c r="AX248">
        <v>597</v>
      </c>
      <c r="AY248">
        <v>722</v>
      </c>
      <c r="AZ248">
        <v>848</v>
      </c>
      <c r="BA248">
        <v>1033</v>
      </c>
      <c r="BB248">
        <v>1274</v>
      </c>
      <c r="BC248">
        <v>1552</v>
      </c>
      <c r="BD248">
        <v>1790</v>
      </c>
      <c r="BE248">
        <v>2353</v>
      </c>
      <c r="BF248">
        <v>2797</v>
      </c>
      <c r="BG248">
        <v>3232</v>
      </c>
      <c r="BH248">
        <v>3608</v>
      </c>
      <c r="BI248">
        <v>4086</v>
      </c>
      <c r="BJ248">
        <v>4411</v>
      </c>
      <c r="BK248">
        <v>4755</v>
      </c>
      <c r="BL248">
        <v>5006</v>
      </c>
      <c r="BM248">
        <v>5298</v>
      </c>
      <c r="BN248">
        <v>5503</v>
      </c>
      <c r="BO248">
        <v>5851</v>
      </c>
      <c r="BP248">
        <v>6154</v>
      </c>
      <c r="BQ248">
        <v>6545</v>
      </c>
      <c r="BR248">
        <v>6846</v>
      </c>
      <c r="BS248">
        <v>7219</v>
      </c>
      <c r="BT248">
        <v>7487</v>
      </c>
      <c r="BU248">
        <v>7769</v>
      </c>
      <c r="BV248">
        <v>7965</v>
      </c>
      <c r="BW248">
        <v>8172</v>
      </c>
      <c r="BX248">
        <v>8289</v>
      </c>
      <c r="BY248">
        <v>8415</v>
      </c>
      <c r="BZ248">
        <v>8501</v>
      </c>
      <c r="CA248">
        <v>8579</v>
      </c>
      <c r="CB248">
        <v>8622</v>
      </c>
      <c r="CC248">
        <v>8665</v>
      </c>
      <c r="CD248">
        <v>8685</v>
      </c>
      <c r="CE248">
        <v>8719</v>
      </c>
      <c r="CF248">
        <v>8736</v>
      </c>
      <c r="CG248">
        <v>8750</v>
      </c>
      <c r="CH248">
        <v>8755</v>
      </c>
      <c r="CI248">
        <v>8758</v>
      </c>
      <c r="CJ248">
        <v>8759</v>
      </c>
      <c r="CK248">
        <v>8760</v>
      </c>
      <c r="CL248">
        <v>8760</v>
      </c>
      <c r="CM248">
        <v>8760</v>
      </c>
      <c r="CN248">
        <v>8760</v>
      </c>
      <c r="CO248">
        <v>8760</v>
      </c>
      <c r="CP248">
        <v>8760</v>
      </c>
      <c r="CQ248">
        <v>8760</v>
      </c>
      <c r="CR248">
        <v>8760</v>
      </c>
      <c r="CS248">
        <v>8760</v>
      </c>
      <c r="CT248">
        <v>8760</v>
      </c>
      <c r="CU248">
        <v>8760</v>
      </c>
      <c r="CV248">
        <v>8760</v>
      </c>
      <c r="CW248">
        <v>8760</v>
      </c>
      <c r="CX248">
        <v>8760</v>
      </c>
      <c r="CY248">
        <v>8760</v>
      </c>
      <c r="CZ248">
        <v>8760</v>
      </c>
      <c r="DA248">
        <v>8760</v>
      </c>
      <c r="DB248">
        <v>8760</v>
      </c>
      <c r="DC248">
        <v>8760</v>
      </c>
    </row>
    <row r="249" spans="1:107">
      <c r="A249" t="s">
        <v>585</v>
      </c>
      <c r="B249" t="s">
        <v>585</v>
      </c>
      <c r="C249" t="s">
        <v>742</v>
      </c>
      <c r="D249" t="s">
        <v>1233</v>
      </c>
      <c r="E249" t="s">
        <v>1234</v>
      </c>
      <c r="F249">
        <v>102808</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1</v>
      </c>
      <c r="AE249">
        <v>1</v>
      </c>
      <c r="AF249">
        <v>1</v>
      </c>
      <c r="AG249">
        <v>1</v>
      </c>
      <c r="AH249">
        <v>1</v>
      </c>
      <c r="AI249">
        <v>3</v>
      </c>
      <c r="AJ249">
        <v>11</v>
      </c>
      <c r="AK249">
        <v>57</v>
      </c>
      <c r="AL249">
        <v>76</v>
      </c>
      <c r="AM249">
        <v>99</v>
      </c>
      <c r="AN249">
        <v>122</v>
      </c>
      <c r="AO249">
        <v>156</v>
      </c>
      <c r="AP249">
        <v>181</v>
      </c>
      <c r="AQ249">
        <v>233</v>
      </c>
      <c r="AR249">
        <v>288</v>
      </c>
      <c r="AS249">
        <v>373</v>
      </c>
      <c r="AT249">
        <v>461</v>
      </c>
      <c r="AU249">
        <v>573</v>
      </c>
      <c r="AV249">
        <v>700</v>
      </c>
      <c r="AW249">
        <v>881</v>
      </c>
      <c r="AX249">
        <v>1052</v>
      </c>
      <c r="AY249">
        <v>1312</v>
      </c>
      <c r="AZ249">
        <v>1541</v>
      </c>
      <c r="BA249">
        <v>1933</v>
      </c>
      <c r="BB249">
        <v>2327</v>
      </c>
      <c r="BC249">
        <v>2793</v>
      </c>
      <c r="BD249">
        <v>3164</v>
      </c>
      <c r="BE249">
        <v>3750</v>
      </c>
      <c r="BF249">
        <v>4263</v>
      </c>
      <c r="BG249">
        <v>4825</v>
      </c>
      <c r="BH249">
        <v>5206</v>
      </c>
      <c r="BI249">
        <v>5552</v>
      </c>
      <c r="BJ249">
        <v>5874</v>
      </c>
      <c r="BK249">
        <v>6239</v>
      </c>
      <c r="BL249">
        <v>6527</v>
      </c>
      <c r="BM249">
        <v>6862</v>
      </c>
      <c r="BN249">
        <v>7117</v>
      </c>
      <c r="BO249">
        <v>7416</v>
      </c>
      <c r="BP249">
        <v>7664</v>
      </c>
      <c r="BQ249">
        <v>7906</v>
      </c>
      <c r="BR249">
        <v>8054</v>
      </c>
      <c r="BS249">
        <v>8219</v>
      </c>
      <c r="BT249">
        <v>8337</v>
      </c>
      <c r="BU249">
        <v>8428</v>
      </c>
      <c r="BV249">
        <v>8481</v>
      </c>
      <c r="BW249">
        <v>8541</v>
      </c>
      <c r="BX249">
        <v>8602</v>
      </c>
      <c r="BY249">
        <v>8642</v>
      </c>
      <c r="BZ249">
        <v>8680</v>
      </c>
      <c r="CA249">
        <v>8700</v>
      </c>
      <c r="CB249">
        <v>8714</v>
      </c>
      <c r="CC249">
        <v>8736</v>
      </c>
      <c r="CD249">
        <v>8747</v>
      </c>
      <c r="CE249">
        <v>8756</v>
      </c>
      <c r="CF249">
        <v>8760</v>
      </c>
      <c r="CG249">
        <v>8760</v>
      </c>
      <c r="CH249">
        <v>8760</v>
      </c>
      <c r="CI249">
        <v>8760</v>
      </c>
      <c r="CJ249">
        <v>8760</v>
      </c>
      <c r="CK249">
        <v>8760</v>
      </c>
      <c r="CL249">
        <v>8760</v>
      </c>
      <c r="CM249">
        <v>8760</v>
      </c>
      <c r="CN249">
        <v>8760</v>
      </c>
      <c r="CO249">
        <v>8760</v>
      </c>
      <c r="CP249">
        <v>8760</v>
      </c>
      <c r="CQ249">
        <v>8760</v>
      </c>
      <c r="CR249">
        <v>8760</v>
      </c>
      <c r="CS249">
        <v>8760</v>
      </c>
      <c r="CT249">
        <v>8760</v>
      </c>
      <c r="CU249">
        <v>8760</v>
      </c>
      <c r="CV249">
        <v>8760</v>
      </c>
      <c r="CW249">
        <v>8760</v>
      </c>
      <c r="CX249">
        <v>8760</v>
      </c>
      <c r="CY249">
        <v>8760</v>
      </c>
      <c r="CZ249">
        <v>8760</v>
      </c>
      <c r="DA249">
        <v>8760</v>
      </c>
      <c r="DB249">
        <v>8760</v>
      </c>
      <c r="DC249">
        <v>8760</v>
      </c>
    </row>
    <row r="250" spans="1:107">
      <c r="A250" t="s">
        <v>586</v>
      </c>
      <c r="B250" t="s">
        <v>586</v>
      </c>
      <c r="C250" t="s">
        <v>742</v>
      </c>
      <c r="D250" t="s">
        <v>1235</v>
      </c>
      <c r="E250" t="s">
        <v>1236</v>
      </c>
      <c r="F250">
        <v>102909</v>
      </c>
      <c r="G250">
        <v>0</v>
      </c>
      <c r="H250">
        <v>0</v>
      </c>
      <c r="I250">
        <v>0</v>
      </c>
      <c r="J250">
        <v>0</v>
      </c>
      <c r="K250">
        <v>0</v>
      </c>
      <c r="L250">
        <v>0</v>
      </c>
      <c r="M250">
        <v>0</v>
      </c>
      <c r="N250">
        <v>0</v>
      </c>
      <c r="O250">
        <v>0</v>
      </c>
      <c r="P250">
        <v>0</v>
      </c>
      <c r="Q250">
        <v>0</v>
      </c>
      <c r="R250">
        <v>0</v>
      </c>
      <c r="S250">
        <v>0</v>
      </c>
      <c r="T250">
        <v>0</v>
      </c>
      <c r="U250">
        <v>0</v>
      </c>
      <c r="V250">
        <v>0</v>
      </c>
      <c r="W250">
        <v>0</v>
      </c>
      <c r="X250">
        <v>0</v>
      </c>
      <c r="Y250">
        <v>1</v>
      </c>
      <c r="Z250">
        <v>6</v>
      </c>
      <c r="AA250">
        <v>23</v>
      </c>
      <c r="AB250">
        <v>35</v>
      </c>
      <c r="AC250">
        <v>48</v>
      </c>
      <c r="AD250">
        <v>61</v>
      </c>
      <c r="AE250">
        <v>79</v>
      </c>
      <c r="AF250">
        <v>103</v>
      </c>
      <c r="AG250">
        <v>132</v>
      </c>
      <c r="AH250">
        <v>166</v>
      </c>
      <c r="AI250">
        <v>212</v>
      </c>
      <c r="AJ250">
        <v>263</v>
      </c>
      <c r="AK250">
        <v>334</v>
      </c>
      <c r="AL250">
        <v>369</v>
      </c>
      <c r="AM250">
        <v>431</v>
      </c>
      <c r="AN250">
        <v>469</v>
      </c>
      <c r="AO250">
        <v>569</v>
      </c>
      <c r="AP250">
        <v>665</v>
      </c>
      <c r="AQ250">
        <v>754</v>
      </c>
      <c r="AR250">
        <v>837</v>
      </c>
      <c r="AS250">
        <v>951</v>
      </c>
      <c r="AT250">
        <v>1090</v>
      </c>
      <c r="AU250">
        <v>1257</v>
      </c>
      <c r="AV250">
        <v>1386</v>
      </c>
      <c r="AW250">
        <v>1547</v>
      </c>
      <c r="AX250">
        <v>1740</v>
      </c>
      <c r="AY250">
        <v>2017</v>
      </c>
      <c r="AZ250">
        <v>2245</v>
      </c>
      <c r="BA250">
        <v>2577</v>
      </c>
      <c r="BB250">
        <v>2835</v>
      </c>
      <c r="BC250">
        <v>3193</v>
      </c>
      <c r="BD250">
        <v>3493</v>
      </c>
      <c r="BE250">
        <v>3901</v>
      </c>
      <c r="BF250">
        <v>4261</v>
      </c>
      <c r="BG250">
        <v>4666</v>
      </c>
      <c r="BH250">
        <v>4989</v>
      </c>
      <c r="BI250">
        <v>5335</v>
      </c>
      <c r="BJ250">
        <v>5598</v>
      </c>
      <c r="BK250">
        <v>5878</v>
      </c>
      <c r="BL250">
        <v>6086</v>
      </c>
      <c r="BM250">
        <v>6364</v>
      </c>
      <c r="BN250">
        <v>6651</v>
      </c>
      <c r="BO250">
        <v>7013</v>
      </c>
      <c r="BP250">
        <v>7296</v>
      </c>
      <c r="BQ250">
        <v>7615</v>
      </c>
      <c r="BR250">
        <v>7819</v>
      </c>
      <c r="BS250">
        <v>8081</v>
      </c>
      <c r="BT250">
        <v>8252</v>
      </c>
      <c r="BU250">
        <v>8397</v>
      </c>
      <c r="BV250">
        <v>8476</v>
      </c>
      <c r="BW250">
        <v>8559</v>
      </c>
      <c r="BX250">
        <v>8612</v>
      </c>
      <c r="BY250">
        <v>8664</v>
      </c>
      <c r="BZ250">
        <v>8708</v>
      </c>
      <c r="CA250">
        <v>8727</v>
      </c>
      <c r="CB250">
        <v>8743</v>
      </c>
      <c r="CC250">
        <v>8759</v>
      </c>
      <c r="CD250">
        <v>8760</v>
      </c>
      <c r="CE250">
        <v>8760</v>
      </c>
      <c r="CF250">
        <v>8760</v>
      </c>
      <c r="CG250">
        <v>8760</v>
      </c>
      <c r="CH250">
        <v>8760</v>
      </c>
      <c r="CI250">
        <v>8760</v>
      </c>
      <c r="CJ250">
        <v>8760</v>
      </c>
      <c r="CK250">
        <v>8760</v>
      </c>
      <c r="CL250">
        <v>8760</v>
      </c>
      <c r="CM250">
        <v>8760</v>
      </c>
      <c r="CN250">
        <v>8760</v>
      </c>
      <c r="CO250">
        <v>8760</v>
      </c>
      <c r="CP250">
        <v>8760</v>
      </c>
      <c r="CQ250">
        <v>8760</v>
      </c>
      <c r="CR250">
        <v>8760</v>
      </c>
      <c r="CS250">
        <v>8760</v>
      </c>
      <c r="CT250">
        <v>8760</v>
      </c>
      <c r="CU250">
        <v>8760</v>
      </c>
      <c r="CV250">
        <v>8760</v>
      </c>
      <c r="CW250">
        <v>8760</v>
      </c>
      <c r="CX250">
        <v>8760</v>
      </c>
      <c r="CY250">
        <v>8760</v>
      </c>
      <c r="CZ250">
        <v>8760</v>
      </c>
      <c r="DA250">
        <v>8760</v>
      </c>
      <c r="DB250">
        <v>8760</v>
      </c>
      <c r="DC250">
        <v>8760</v>
      </c>
    </row>
    <row r="251" spans="1:107">
      <c r="A251" t="s">
        <v>587</v>
      </c>
      <c r="B251" t="s">
        <v>587</v>
      </c>
      <c r="C251" t="s">
        <v>742</v>
      </c>
      <c r="D251" t="s">
        <v>1237</v>
      </c>
      <c r="E251" t="s">
        <v>1238</v>
      </c>
      <c r="F251">
        <v>102416</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1</v>
      </c>
      <c r="AM251">
        <v>3</v>
      </c>
      <c r="AN251">
        <v>8</v>
      </c>
      <c r="AO251">
        <v>19</v>
      </c>
      <c r="AP251">
        <v>21</v>
      </c>
      <c r="AQ251">
        <v>24</v>
      </c>
      <c r="AR251">
        <v>30</v>
      </c>
      <c r="AS251">
        <v>56</v>
      </c>
      <c r="AT251">
        <v>84</v>
      </c>
      <c r="AU251">
        <v>125</v>
      </c>
      <c r="AV251">
        <v>167</v>
      </c>
      <c r="AW251">
        <v>221</v>
      </c>
      <c r="AX251">
        <v>285</v>
      </c>
      <c r="AY251">
        <v>391</v>
      </c>
      <c r="AZ251">
        <v>499</v>
      </c>
      <c r="BA251">
        <v>685</v>
      </c>
      <c r="BB251">
        <v>896</v>
      </c>
      <c r="BC251">
        <v>1246</v>
      </c>
      <c r="BD251">
        <v>1569</v>
      </c>
      <c r="BE251">
        <v>1981</v>
      </c>
      <c r="BF251">
        <v>2381</v>
      </c>
      <c r="BG251">
        <v>2822</v>
      </c>
      <c r="BH251">
        <v>3178</v>
      </c>
      <c r="BI251">
        <v>3677</v>
      </c>
      <c r="BJ251">
        <v>4049</v>
      </c>
      <c r="BK251">
        <v>4398</v>
      </c>
      <c r="BL251">
        <v>4676</v>
      </c>
      <c r="BM251">
        <v>5006</v>
      </c>
      <c r="BN251">
        <v>5241</v>
      </c>
      <c r="BO251">
        <v>5580</v>
      </c>
      <c r="BP251">
        <v>5869</v>
      </c>
      <c r="BQ251">
        <v>6259</v>
      </c>
      <c r="BR251">
        <v>6568</v>
      </c>
      <c r="BS251">
        <v>6952</v>
      </c>
      <c r="BT251">
        <v>7180</v>
      </c>
      <c r="BU251">
        <v>7441</v>
      </c>
      <c r="BV251">
        <v>7642</v>
      </c>
      <c r="BW251">
        <v>7849</v>
      </c>
      <c r="BX251">
        <v>8041</v>
      </c>
      <c r="BY251">
        <v>8250</v>
      </c>
      <c r="BZ251">
        <v>8389</v>
      </c>
      <c r="CA251">
        <v>8505</v>
      </c>
      <c r="CB251">
        <v>8572</v>
      </c>
      <c r="CC251">
        <v>8639</v>
      </c>
      <c r="CD251">
        <v>8671</v>
      </c>
      <c r="CE251">
        <v>8706</v>
      </c>
      <c r="CF251">
        <v>8734</v>
      </c>
      <c r="CG251">
        <v>8754</v>
      </c>
      <c r="CH251">
        <v>8759</v>
      </c>
      <c r="CI251">
        <v>8760</v>
      </c>
      <c r="CJ251">
        <v>8760</v>
      </c>
      <c r="CK251">
        <v>8760</v>
      </c>
      <c r="CL251">
        <v>8760</v>
      </c>
      <c r="CM251">
        <v>8760</v>
      </c>
      <c r="CN251">
        <v>8760</v>
      </c>
      <c r="CO251">
        <v>8760</v>
      </c>
      <c r="CP251">
        <v>8760</v>
      </c>
      <c r="CQ251">
        <v>8760</v>
      </c>
      <c r="CR251">
        <v>8760</v>
      </c>
      <c r="CS251">
        <v>8760</v>
      </c>
      <c r="CT251">
        <v>8760</v>
      </c>
      <c r="CU251">
        <v>8760</v>
      </c>
      <c r="CV251">
        <v>8760</v>
      </c>
      <c r="CW251">
        <v>8760</v>
      </c>
      <c r="CX251">
        <v>8760</v>
      </c>
      <c r="CY251">
        <v>8760</v>
      </c>
      <c r="CZ251">
        <v>8760</v>
      </c>
      <c r="DA251">
        <v>8760</v>
      </c>
      <c r="DB251">
        <v>8760</v>
      </c>
      <c r="DC251">
        <v>8760</v>
      </c>
    </row>
    <row r="252" spans="1:107">
      <c r="A252" t="s">
        <v>588</v>
      </c>
      <c r="B252" t="s">
        <v>588</v>
      </c>
      <c r="C252" t="s">
        <v>742</v>
      </c>
      <c r="D252" t="s">
        <v>1239</v>
      </c>
      <c r="E252" t="s">
        <v>1240</v>
      </c>
      <c r="F252">
        <v>102221</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11</v>
      </c>
      <c r="AT252">
        <v>14</v>
      </c>
      <c r="AU252">
        <v>23</v>
      </c>
      <c r="AV252">
        <v>39</v>
      </c>
      <c r="AW252">
        <v>89</v>
      </c>
      <c r="AX252">
        <v>126</v>
      </c>
      <c r="AY252">
        <v>201</v>
      </c>
      <c r="AZ252">
        <v>292</v>
      </c>
      <c r="BA252">
        <v>444</v>
      </c>
      <c r="BB252">
        <v>567</v>
      </c>
      <c r="BC252">
        <v>779</v>
      </c>
      <c r="BD252">
        <v>1048</v>
      </c>
      <c r="BE252">
        <v>1451</v>
      </c>
      <c r="BF252">
        <v>1839</v>
      </c>
      <c r="BG252">
        <v>2314</v>
      </c>
      <c r="BH252">
        <v>2677</v>
      </c>
      <c r="BI252">
        <v>3117</v>
      </c>
      <c r="BJ252">
        <v>3510</v>
      </c>
      <c r="BK252">
        <v>3945</v>
      </c>
      <c r="BL252">
        <v>4219</v>
      </c>
      <c r="BM252">
        <v>4656</v>
      </c>
      <c r="BN252">
        <v>5010</v>
      </c>
      <c r="BO252">
        <v>5327</v>
      </c>
      <c r="BP252">
        <v>5627</v>
      </c>
      <c r="BQ252">
        <v>6011</v>
      </c>
      <c r="BR252">
        <v>6335</v>
      </c>
      <c r="BS252">
        <v>6734</v>
      </c>
      <c r="BT252">
        <v>7042</v>
      </c>
      <c r="BU252">
        <v>7449</v>
      </c>
      <c r="BV252">
        <v>7769</v>
      </c>
      <c r="BW252">
        <v>8069</v>
      </c>
      <c r="BX252">
        <v>8256</v>
      </c>
      <c r="BY252">
        <v>8427</v>
      </c>
      <c r="BZ252">
        <v>8530</v>
      </c>
      <c r="CA252">
        <v>8595</v>
      </c>
      <c r="CB252">
        <v>8633</v>
      </c>
      <c r="CC252">
        <v>8684</v>
      </c>
      <c r="CD252">
        <v>8715</v>
      </c>
      <c r="CE252">
        <v>8726</v>
      </c>
      <c r="CF252">
        <v>8735</v>
      </c>
      <c r="CG252">
        <v>8752</v>
      </c>
      <c r="CH252">
        <v>8757</v>
      </c>
      <c r="CI252">
        <v>8758</v>
      </c>
      <c r="CJ252">
        <v>8760</v>
      </c>
      <c r="CK252">
        <v>8760</v>
      </c>
      <c r="CL252">
        <v>8760</v>
      </c>
      <c r="CM252">
        <v>8760</v>
      </c>
      <c r="CN252">
        <v>8760</v>
      </c>
      <c r="CO252">
        <v>8760</v>
      </c>
      <c r="CP252">
        <v>8760</v>
      </c>
      <c r="CQ252">
        <v>8760</v>
      </c>
      <c r="CR252">
        <v>8760</v>
      </c>
      <c r="CS252">
        <v>8760</v>
      </c>
      <c r="CT252">
        <v>8760</v>
      </c>
      <c r="CU252">
        <v>8760</v>
      </c>
      <c r="CV252">
        <v>8760</v>
      </c>
      <c r="CW252">
        <v>8760</v>
      </c>
      <c r="CX252">
        <v>8760</v>
      </c>
      <c r="CY252">
        <v>8760</v>
      </c>
      <c r="CZ252">
        <v>8760</v>
      </c>
      <c r="DA252">
        <v>8760</v>
      </c>
      <c r="DB252">
        <v>8760</v>
      </c>
      <c r="DC252">
        <v>8760</v>
      </c>
    </row>
    <row r="253" spans="1:107">
      <c r="A253" t="s">
        <v>589</v>
      </c>
      <c r="B253" t="s">
        <v>589</v>
      </c>
      <c r="C253" t="s">
        <v>742</v>
      </c>
      <c r="D253" t="s">
        <v>1241</v>
      </c>
      <c r="E253" t="s">
        <v>1242</v>
      </c>
      <c r="F253">
        <v>102814</v>
      </c>
      <c r="G253">
        <v>0</v>
      </c>
      <c r="H253">
        <v>0</v>
      </c>
      <c r="I253">
        <v>0</v>
      </c>
      <c r="J253">
        <v>0</v>
      </c>
      <c r="K253">
        <v>0</v>
      </c>
      <c r="L253">
        <v>0</v>
      </c>
      <c r="M253">
        <v>0</v>
      </c>
      <c r="N253">
        <v>0</v>
      </c>
      <c r="O253">
        <v>0</v>
      </c>
      <c r="P253">
        <v>0</v>
      </c>
      <c r="Q253">
        <v>0</v>
      </c>
      <c r="R253">
        <v>0</v>
      </c>
      <c r="S253">
        <v>0</v>
      </c>
      <c r="T253">
        <v>0</v>
      </c>
      <c r="U253">
        <v>0</v>
      </c>
      <c r="V253">
        <v>0</v>
      </c>
      <c r="W253">
        <v>0</v>
      </c>
      <c r="X253">
        <v>0</v>
      </c>
      <c r="Y253">
        <v>0</v>
      </c>
      <c r="Z253">
        <v>0</v>
      </c>
      <c r="AA253">
        <v>1</v>
      </c>
      <c r="AB253">
        <v>9</v>
      </c>
      <c r="AC253">
        <v>22</v>
      </c>
      <c r="AD253">
        <v>34</v>
      </c>
      <c r="AE253">
        <v>60</v>
      </c>
      <c r="AF253">
        <v>74</v>
      </c>
      <c r="AG253">
        <v>88</v>
      </c>
      <c r="AH253">
        <v>109</v>
      </c>
      <c r="AI253">
        <v>142</v>
      </c>
      <c r="AJ253">
        <v>167</v>
      </c>
      <c r="AK253">
        <v>187</v>
      </c>
      <c r="AL253">
        <v>204</v>
      </c>
      <c r="AM253">
        <v>227</v>
      </c>
      <c r="AN253">
        <v>251</v>
      </c>
      <c r="AO253">
        <v>298</v>
      </c>
      <c r="AP253">
        <v>333</v>
      </c>
      <c r="AQ253">
        <v>382</v>
      </c>
      <c r="AR253">
        <v>448</v>
      </c>
      <c r="AS253">
        <v>551</v>
      </c>
      <c r="AT253">
        <v>633</v>
      </c>
      <c r="AU253">
        <v>801</v>
      </c>
      <c r="AV253">
        <v>905</v>
      </c>
      <c r="AW253">
        <v>1104</v>
      </c>
      <c r="AX253">
        <v>1335</v>
      </c>
      <c r="AY253">
        <v>1605</v>
      </c>
      <c r="AZ253">
        <v>1869</v>
      </c>
      <c r="BA253">
        <v>2213</v>
      </c>
      <c r="BB253">
        <v>2498</v>
      </c>
      <c r="BC253">
        <v>2891</v>
      </c>
      <c r="BD253">
        <v>3239</v>
      </c>
      <c r="BE253">
        <v>3783</v>
      </c>
      <c r="BF253">
        <v>4117</v>
      </c>
      <c r="BG253">
        <v>4442</v>
      </c>
      <c r="BH253">
        <v>4692</v>
      </c>
      <c r="BI253">
        <v>4982</v>
      </c>
      <c r="BJ253">
        <v>5204</v>
      </c>
      <c r="BK253">
        <v>5488</v>
      </c>
      <c r="BL253">
        <v>5771</v>
      </c>
      <c r="BM253">
        <v>6111</v>
      </c>
      <c r="BN253">
        <v>6417</v>
      </c>
      <c r="BO253">
        <v>6756</v>
      </c>
      <c r="BP253">
        <v>7032</v>
      </c>
      <c r="BQ253">
        <v>7354</v>
      </c>
      <c r="BR253">
        <v>7603</v>
      </c>
      <c r="BS253">
        <v>7858</v>
      </c>
      <c r="BT253">
        <v>8036</v>
      </c>
      <c r="BU253">
        <v>8227</v>
      </c>
      <c r="BV253">
        <v>8336</v>
      </c>
      <c r="BW253">
        <v>8449</v>
      </c>
      <c r="BX253">
        <v>8500</v>
      </c>
      <c r="BY253">
        <v>8575</v>
      </c>
      <c r="BZ253">
        <v>8616</v>
      </c>
      <c r="CA253">
        <v>8671</v>
      </c>
      <c r="CB253">
        <v>8694</v>
      </c>
      <c r="CC253">
        <v>8708</v>
      </c>
      <c r="CD253">
        <v>8717</v>
      </c>
      <c r="CE253">
        <v>8725</v>
      </c>
      <c r="CF253">
        <v>8729</v>
      </c>
      <c r="CG253">
        <v>8739</v>
      </c>
      <c r="CH253">
        <v>8754</v>
      </c>
      <c r="CI253">
        <v>8760</v>
      </c>
      <c r="CJ253">
        <v>8760</v>
      </c>
      <c r="CK253">
        <v>8760</v>
      </c>
      <c r="CL253">
        <v>8760</v>
      </c>
      <c r="CM253">
        <v>8760</v>
      </c>
      <c r="CN253">
        <v>8760</v>
      </c>
      <c r="CO253">
        <v>8760</v>
      </c>
      <c r="CP253">
        <v>8760</v>
      </c>
      <c r="CQ253">
        <v>8760</v>
      </c>
      <c r="CR253">
        <v>8760</v>
      </c>
      <c r="CS253">
        <v>8760</v>
      </c>
      <c r="CT253">
        <v>8760</v>
      </c>
      <c r="CU253">
        <v>8760</v>
      </c>
      <c r="CV253">
        <v>8760</v>
      </c>
      <c r="CW253">
        <v>8760</v>
      </c>
      <c r="CX253">
        <v>8760</v>
      </c>
      <c r="CY253">
        <v>8760</v>
      </c>
      <c r="CZ253">
        <v>8760</v>
      </c>
      <c r="DA253">
        <v>8760</v>
      </c>
      <c r="DB253">
        <v>8760</v>
      </c>
      <c r="DC253">
        <v>8760</v>
      </c>
    </row>
    <row r="254" spans="1:107">
      <c r="A254" t="s">
        <v>590</v>
      </c>
      <c r="B254" t="s">
        <v>590</v>
      </c>
      <c r="C254" t="s">
        <v>742</v>
      </c>
      <c r="D254" t="s">
        <v>1243</v>
      </c>
      <c r="E254" t="s">
        <v>1244</v>
      </c>
      <c r="F254">
        <v>102640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2</v>
      </c>
      <c r="AQ254">
        <v>15</v>
      </c>
      <c r="AR254">
        <v>26</v>
      </c>
      <c r="AS254">
        <v>55</v>
      </c>
      <c r="AT254">
        <v>78</v>
      </c>
      <c r="AU254">
        <v>112</v>
      </c>
      <c r="AV254">
        <v>167</v>
      </c>
      <c r="AW254">
        <v>231</v>
      </c>
      <c r="AX254">
        <v>284</v>
      </c>
      <c r="AY254">
        <v>371</v>
      </c>
      <c r="AZ254">
        <v>447</v>
      </c>
      <c r="BA254">
        <v>587</v>
      </c>
      <c r="BB254">
        <v>730</v>
      </c>
      <c r="BC254">
        <v>1034</v>
      </c>
      <c r="BD254">
        <v>1384</v>
      </c>
      <c r="BE254">
        <v>1908</v>
      </c>
      <c r="BF254">
        <v>2294</v>
      </c>
      <c r="BG254">
        <v>2741</v>
      </c>
      <c r="BH254">
        <v>3091</v>
      </c>
      <c r="BI254">
        <v>3522</v>
      </c>
      <c r="BJ254">
        <v>3912</v>
      </c>
      <c r="BK254">
        <v>4309</v>
      </c>
      <c r="BL254">
        <v>4611</v>
      </c>
      <c r="BM254">
        <v>4968</v>
      </c>
      <c r="BN254">
        <v>5233</v>
      </c>
      <c r="BO254">
        <v>5551</v>
      </c>
      <c r="BP254">
        <v>5833</v>
      </c>
      <c r="BQ254">
        <v>6180</v>
      </c>
      <c r="BR254">
        <v>6483</v>
      </c>
      <c r="BS254">
        <v>6843</v>
      </c>
      <c r="BT254">
        <v>7119</v>
      </c>
      <c r="BU254">
        <v>7430</v>
      </c>
      <c r="BV254">
        <v>7679</v>
      </c>
      <c r="BW254">
        <v>7923</v>
      </c>
      <c r="BX254">
        <v>8136</v>
      </c>
      <c r="BY254">
        <v>8353</v>
      </c>
      <c r="BZ254">
        <v>8484</v>
      </c>
      <c r="CA254">
        <v>8596</v>
      </c>
      <c r="CB254">
        <v>8664</v>
      </c>
      <c r="CC254">
        <v>8729</v>
      </c>
      <c r="CD254">
        <v>8753</v>
      </c>
      <c r="CE254">
        <v>8760</v>
      </c>
      <c r="CF254">
        <v>8760</v>
      </c>
      <c r="CG254">
        <v>8760</v>
      </c>
      <c r="CH254">
        <v>8760</v>
      </c>
      <c r="CI254">
        <v>8760</v>
      </c>
      <c r="CJ254">
        <v>8760</v>
      </c>
      <c r="CK254">
        <v>8760</v>
      </c>
      <c r="CL254">
        <v>8760</v>
      </c>
      <c r="CM254">
        <v>8760</v>
      </c>
      <c r="CN254">
        <v>8760</v>
      </c>
      <c r="CO254">
        <v>8760</v>
      </c>
      <c r="CP254">
        <v>8760</v>
      </c>
      <c r="CQ254">
        <v>8760</v>
      </c>
      <c r="CR254">
        <v>8760</v>
      </c>
      <c r="CS254">
        <v>8760</v>
      </c>
      <c r="CT254">
        <v>8760</v>
      </c>
      <c r="CU254">
        <v>8760</v>
      </c>
      <c r="CV254">
        <v>8760</v>
      </c>
      <c r="CW254">
        <v>8760</v>
      </c>
      <c r="CX254">
        <v>8760</v>
      </c>
      <c r="CY254">
        <v>8760</v>
      </c>
      <c r="CZ254">
        <v>8760</v>
      </c>
      <c r="DA254">
        <v>8760</v>
      </c>
      <c r="DB254">
        <v>8760</v>
      </c>
      <c r="DC254">
        <v>8760</v>
      </c>
    </row>
    <row r="255" spans="1:107">
      <c r="A255" t="s">
        <v>591</v>
      </c>
      <c r="B255" t="s">
        <v>591</v>
      </c>
      <c r="C255" t="s">
        <v>742</v>
      </c>
      <c r="D255" t="s">
        <v>1245</v>
      </c>
      <c r="E255" t="s">
        <v>1246</v>
      </c>
      <c r="F255">
        <v>102805</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2</v>
      </c>
      <c r="AI255">
        <v>13</v>
      </c>
      <c r="AJ255">
        <v>21</v>
      </c>
      <c r="AK255">
        <v>28</v>
      </c>
      <c r="AL255">
        <v>42</v>
      </c>
      <c r="AM255">
        <v>72</v>
      </c>
      <c r="AN255">
        <v>92</v>
      </c>
      <c r="AO255">
        <v>144</v>
      </c>
      <c r="AP255">
        <v>180</v>
      </c>
      <c r="AQ255">
        <v>237</v>
      </c>
      <c r="AR255">
        <v>284</v>
      </c>
      <c r="AS255">
        <v>362</v>
      </c>
      <c r="AT255">
        <v>412</v>
      </c>
      <c r="AU255">
        <v>485</v>
      </c>
      <c r="AV255">
        <v>568</v>
      </c>
      <c r="AW255">
        <v>656</v>
      </c>
      <c r="AX255">
        <v>751</v>
      </c>
      <c r="AY255">
        <v>952</v>
      </c>
      <c r="AZ255">
        <v>1149</v>
      </c>
      <c r="BA255">
        <v>1450</v>
      </c>
      <c r="BB255">
        <v>1702</v>
      </c>
      <c r="BC255">
        <v>2039</v>
      </c>
      <c r="BD255">
        <v>2398</v>
      </c>
      <c r="BE255">
        <v>2975</v>
      </c>
      <c r="BF255">
        <v>3350</v>
      </c>
      <c r="BG255">
        <v>3785</v>
      </c>
      <c r="BH255">
        <v>4116</v>
      </c>
      <c r="BI255">
        <v>4453</v>
      </c>
      <c r="BJ255">
        <v>4694</v>
      </c>
      <c r="BK255">
        <v>4978</v>
      </c>
      <c r="BL255">
        <v>5233</v>
      </c>
      <c r="BM255">
        <v>5602</v>
      </c>
      <c r="BN255">
        <v>5889</v>
      </c>
      <c r="BO255">
        <v>6295</v>
      </c>
      <c r="BP255">
        <v>6568</v>
      </c>
      <c r="BQ255">
        <v>6907</v>
      </c>
      <c r="BR255">
        <v>7169</v>
      </c>
      <c r="BS255">
        <v>7446</v>
      </c>
      <c r="BT255">
        <v>7660</v>
      </c>
      <c r="BU255">
        <v>7932</v>
      </c>
      <c r="BV255">
        <v>8150</v>
      </c>
      <c r="BW255">
        <v>8336</v>
      </c>
      <c r="BX255">
        <v>8469</v>
      </c>
      <c r="BY255">
        <v>8582</v>
      </c>
      <c r="BZ255">
        <v>8678</v>
      </c>
      <c r="CA255">
        <v>8725</v>
      </c>
      <c r="CB255">
        <v>8741</v>
      </c>
      <c r="CC255">
        <v>8747</v>
      </c>
      <c r="CD255">
        <v>8752</v>
      </c>
      <c r="CE255">
        <v>8756</v>
      </c>
      <c r="CF255">
        <v>8760</v>
      </c>
      <c r="CG255">
        <v>8760</v>
      </c>
      <c r="CH255">
        <v>8760</v>
      </c>
      <c r="CI255">
        <v>8760</v>
      </c>
      <c r="CJ255">
        <v>8760</v>
      </c>
      <c r="CK255">
        <v>8760</v>
      </c>
      <c r="CL255">
        <v>8760</v>
      </c>
      <c r="CM255">
        <v>8760</v>
      </c>
      <c r="CN255">
        <v>8760</v>
      </c>
      <c r="CO255">
        <v>8760</v>
      </c>
      <c r="CP255">
        <v>8760</v>
      </c>
      <c r="CQ255">
        <v>8760</v>
      </c>
      <c r="CR255">
        <v>8760</v>
      </c>
      <c r="CS255">
        <v>8760</v>
      </c>
      <c r="CT255">
        <v>8760</v>
      </c>
      <c r="CU255">
        <v>8760</v>
      </c>
      <c r="CV255">
        <v>8760</v>
      </c>
      <c r="CW255">
        <v>8760</v>
      </c>
      <c r="CX255">
        <v>8760</v>
      </c>
      <c r="CY255">
        <v>8760</v>
      </c>
      <c r="CZ255">
        <v>8760</v>
      </c>
      <c r="DA255">
        <v>8760</v>
      </c>
      <c r="DB255">
        <v>8760</v>
      </c>
      <c r="DC255">
        <v>8760</v>
      </c>
    </row>
    <row r="256" spans="1:107">
      <c r="A256" t="s">
        <v>592</v>
      </c>
      <c r="B256" t="s">
        <v>592</v>
      </c>
      <c r="C256" t="s">
        <v>742</v>
      </c>
      <c r="D256" t="s">
        <v>1247</v>
      </c>
      <c r="E256" t="s">
        <v>1248</v>
      </c>
      <c r="F256">
        <v>102504</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2</v>
      </c>
      <c r="AI256">
        <v>3</v>
      </c>
      <c r="AJ256">
        <v>9</v>
      </c>
      <c r="AK256">
        <v>17</v>
      </c>
      <c r="AL256">
        <v>31</v>
      </c>
      <c r="AM256">
        <v>62</v>
      </c>
      <c r="AN256">
        <v>78</v>
      </c>
      <c r="AO256">
        <v>126</v>
      </c>
      <c r="AP256">
        <v>160</v>
      </c>
      <c r="AQ256">
        <v>205</v>
      </c>
      <c r="AR256">
        <v>233</v>
      </c>
      <c r="AS256">
        <v>270</v>
      </c>
      <c r="AT256">
        <v>300</v>
      </c>
      <c r="AU256">
        <v>346</v>
      </c>
      <c r="AV256">
        <v>415</v>
      </c>
      <c r="AW256">
        <v>530</v>
      </c>
      <c r="AX256">
        <v>656</v>
      </c>
      <c r="AY256">
        <v>828</v>
      </c>
      <c r="AZ256">
        <v>980</v>
      </c>
      <c r="BA256">
        <v>1219</v>
      </c>
      <c r="BB256">
        <v>1441</v>
      </c>
      <c r="BC256">
        <v>1801</v>
      </c>
      <c r="BD256">
        <v>2084</v>
      </c>
      <c r="BE256">
        <v>2538</v>
      </c>
      <c r="BF256">
        <v>2936</v>
      </c>
      <c r="BG256">
        <v>3372</v>
      </c>
      <c r="BH256">
        <v>3658</v>
      </c>
      <c r="BI256">
        <v>4060</v>
      </c>
      <c r="BJ256">
        <v>4370</v>
      </c>
      <c r="BK256">
        <v>4747</v>
      </c>
      <c r="BL256">
        <v>5014</v>
      </c>
      <c r="BM256">
        <v>5333</v>
      </c>
      <c r="BN256">
        <v>5594</v>
      </c>
      <c r="BO256">
        <v>5932</v>
      </c>
      <c r="BP256">
        <v>6241</v>
      </c>
      <c r="BQ256">
        <v>6658</v>
      </c>
      <c r="BR256">
        <v>6950</v>
      </c>
      <c r="BS256">
        <v>7242</v>
      </c>
      <c r="BT256">
        <v>7483</v>
      </c>
      <c r="BU256">
        <v>7763</v>
      </c>
      <c r="BV256">
        <v>7954</v>
      </c>
      <c r="BW256">
        <v>8155</v>
      </c>
      <c r="BX256">
        <v>8287</v>
      </c>
      <c r="BY256">
        <v>8426</v>
      </c>
      <c r="BZ256">
        <v>8511</v>
      </c>
      <c r="CA256">
        <v>8605</v>
      </c>
      <c r="CB256">
        <v>8638</v>
      </c>
      <c r="CC256">
        <v>8673</v>
      </c>
      <c r="CD256">
        <v>8702</v>
      </c>
      <c r="CE256">
        <v>8739</v>
      </c>
      <c r="CF256">
        <v>8754</v>
      </c>
      <c r="CG256">
        <v>8760</v>
      </c>
      <c r="CH256">
        <v>8760</v>
      </c>
      <c r="CI256">
        <v>8760</v>
      </c>
      <c r="CJ256">
        <v>8760</v>
      </c>
      <c r="CK256">
        <v>8760</v>
      </c>
      <c r="CL256">
        <v>8760</v>
      </c>
      <c r="CM256">
        <v>8760</v>
      </c>
      <c r="CN256">
        <v>8760</v>
      </c>
      <c r="CO256">
        <v>8760</v>
      </c>
      <c r="CP256">
        <v>8760</v>
      </c>
      <c r="CQ256">
        <v>8760</v>
      </c>
      <c r="CR256">
        <v>8760</v>
      </c>
      <c r="CS256">
        <v>8760</v>
      </c>
      <c r="CT256">
        <v>8760</v>
      </c>
      <c r="CU256">
        <v>8760</v>
      </c>
      <c r="CV256">
        <v>8760</v>
      </c>
      <c r="CW256">
        <v>8760</v>
      </c>
      <c r="CX256">
        <v>8760</v>
      </c>
      <c r="CY256">
        <v>8760</v>
      </c>
      <c r="CZ256">
        <v>8760</v>
      </c>
      <c r="DA256">
        <v>8760</v>
      </c>
      <c r="DB256">
        <v>8760</v>
      </c>
      <c r="DC256">
        <v>8760</v>
      </c>
    </row>
    <row r="257" spans="1:107">
      <c r="A257" t="s">
        <v>593</v>
      </c>
      <c r="B257" t="s">
        <v>593</v>
      </c>
      <c r="C257" t="s">
        <v>742</v>
      </c>
      <c r="D257" t="s">
        <v>1249</v>
      </c>
      <c r="E257" t="s">
        <v>1250</v>
      </c>
      <c r="F257">
        <v>102636</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1</v>
      </c>
      <c r="AM257">
        <v>9</v>
      </c>
      <c r="AN257">
        <v>23</v>
      </c>
      <c r="AO257">
        <v>37</v>
      </c>
      <c r="AP257">
        <v>50</v>
      </c>
      <c r="AQ257">
        <v>80</v>
      </c>
      <c r="AR257">
        <v>102</v>
      </c>
      <c r="AS257">
        <v>127</v>
      </c>
      <c r="AT257">
        <v>160</v>
      </c>
      <c r="AU257">
        <v>228</v>
      </c>
      <c r="AV257">
        <v>312</v>
      </c>
      <c r="AW257">
        <v>459</v>
      </c>
      <c r="AX257">
        <v>575</v>
      </c>
      <c r="AY257">
        <v>742</v>
      </c>
      <c r="AZ257">
        <v>871</v>
      </c>
      <c r="BA257">
        <v>1060</v>
      </c>
      <c r="BB257">
        <v>1273</v>
      </c>
      <c r="BC257">
        <v>1607</v>
      </c>
      <c r="BD257">
        <v>1895</v>
      </c>
      <c r="BE257">
        <v>2403</v>
      </c>
      <c r="BF257">
        <v>2694</v>
      </c>
      <c r="BG257">
        <v>3121</v>
      </c>
      <c r="BH257">
        <v>3534</v>
      </c>
      <c r="BI257">
        <v>3925</v>
      </c>
      <c r="BJ257">
        <v>4256</v>
      </c>
      <c r="BK257">
        <v>4572</v>
      </c>
      <c r="BL257">
        <v>4830</v>
      </c>
      <c r="BM257">
        <v>5169</v>
      </c>
      <c r="BN257">
        <v>5415</v>
      </c>
      <c r="BO257">
        <v>5768</v>
      </c>
      <c r="BP257">
        <v>6095</v>
      </c>
      <c r="BQ257">
        <v>6523</v>
      </c>
      <c r="BR257">
        <v>6797</v>
      </c>
      <c r="BS257">
        <v>7109</v>
      </c>
      <c r="BT257">
        <v>7336</v>
      </c>
      <c r="BU257">
        <v>7644</v>
      </c>
      <c r="BV257">
        <v>7870</v>
      </c>
      <c r="BW257">
        <v>8100</v>
      </c>
      <c r="BX257">
        <v>8231</v>
      </c>
      <c r="BY257">
        <v>8371</v>
      </c>
      <c r="BZ257">
        <v>8464</v>
      </c>
      <c r="CA257">
        <v>8557</v>
      </c>
      <c r="CB257">
        <v>8600</v>
      </c>
      <c r="CC257">
        <v>8646</v>
      </c>
      <c r="CD257">
        <v>8679</v>
      </c>
      <c r="CE257">
        <v>8710</v>
      </c>
      <c r="CF257">
        <v>8724</v>
      </c>
      <c r="CG257">
        <v>8741</v>
      </c>
      <c r="CH257">
        <v>8750</v>
      </c>
      <c r="CI257">
        <v>8752</v>
      </c>
      <c r="CJ257">
        <v>8754</v>
      </c>
      <c r="CK257">
        <v>8756</v>
      </c>
      <c r="CL257">
        <v>8758</v>
      </c>
      <c r="CM257">
        <v>8760</v>
      </c>
      <c r="CN257">
        <v>8760</v>
      </c>
      <c r="CO257">
        <v>8760</v>
      </c>
      <c r="CP257">
        <v>8760</v>
      </c>
      <c r="CQ257">
        <v>8760</v>
      </c>
      <c r="CR257">
        <v>8760</v>
      </c>
      <c r="CS257">
        <v>8760</v>
      </c>
      <c r="CT257">
        <v>8760</v>
      </c>
      <c r="CU257">
        <v>8760</v>
      </c>
      <c r="CV257">
        <v>8760</v>
      </c>
      <c r="CW257">
        <v>8760</v>
      </c>
      <c r="CX257">
        <v>8760</v>
      </c>
      <c r="CY257">
        <v>8760</v>
      </c>
      <c r="CZ257">
        <v>8760</v>
      </c>
      <c r="DA257">
        <v>8760</v>
      </c>
      <c r="DB257">
        <v>8760</v>
      </c>
      <c r="DC257">
        <v>8760</v>
      </c>
    </row>
    <row r="258" spans="1:107">
      <c r="A258" t="s">
        <v>594</v>
      </c>
      <c r="B258" t="s">
        <v>594</v>
      </c>
      <c r="C258" t="s">
        <v>742</v>
      </c>
      <c r="D258" t="s">
        <v>1251</v>
      </c>
      <c r="E258" t="s">
        <v>1252</v>
      </c>
      <c r="F258">
        <v>102126</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6</v>
      </c>
      <c r="AW258">
        <v>31</v>
      </c>
      <c r="AX258">
        <v>58</v>
      </c>
      <c r="AY258">
        <v>102</v>
      </c>
      <c r="AZ258">
        <v>138</v>
      </c>
      <c r="BA258">
        <v>242</v>
      </c>
      <c r="BB258">
        <v>385</v>
      </c>
      <c r="BC258">
        <v>656</v>
      </c>
      <c r="BD258">
        <v>891</v>
      </c>
      <c r="BE258">
        <v>1254</v>
      </c>
      <c r="BF258">
        <v>1547</v>
      </c>
      <c r="BG258">
        <v>1986</v>
      </c>
      <c r="BH258">
        <v>2411</v>
      </c>
      <c r="BI258">
        <v>2956</v>
      </c>
      <c r="BJ258">
        <v>3285</v>
      </c>
      <c r="BK258">
        <v>3685</v>
      </c>
      <c r="BL258">
        <v>4035</v>
      </c>
      <c r="BM258">
        <v>4516</v>
      </c>
      <c r="BN258">
        <v>4830</v>
      </c>
      <c r="BO258">
        <v>5196</v>
      </c>
      <c r="BP258">
        <v>5500</v>
      </c>
      <c r="BQ258">
        <v>6013</v>
      </c>
      <c r="BR258">
        <v>6421</v>
      </c>
      <c r="BS258">
        <v>6835</v>
      </c>
      <c r="BT258">
        <v>7135</v>
      </c>
      <c r="BU258">
        <v>7493</v>
      </c>
      <c r="BV258">
        <v>7772</v>
      </c>
      <c r="BW258">
        <v>8042</v>
      </c>
      <c r="BX258">
        <v>8172</v>
      </c>
      <c r="BY258">
        <v>8314</v>
      </c>
      <c r="BZ258">
        <v>8422</v>
      </c>
      <c r="CA258">
        <v>8514</v>
      </c>
      <c r="CB258">
        <v>8594</v>
      </c>
      <c r="CC258">
        <v>8674</v>
      </c>
      <c r="CD258">
        <v>8710</v>
      </c>
      <c r="CE258">
        <v>8739</v>
      </c>
      <c r="CF258">
        <v>8749</v>
      </c>
      <c r="CG258">
        <v>8756</v>
      </c>
      <c r="CH258">
        <v>8760</v>
      </c>
      <c r="CI258">
        <v>8760</v>
      </c>
      <c r="CJ258">
        <v>8760</v>
      </c>
      <c r="CK258">
        <v>8760</v>
      </c>
      <c r="CL258">
        <v>8760</v>
      </c>
      <c r="CM258">
        <v>8760</v>
      </c>
      <c r="CN258">
        <v>8760</v>
      </c>
      <c r="CO258">
        <v>8760</v>
      </c>
      <c r="CP258">
        <v>8760</v>
      </c>
      <c r="CQ258">
        <v>8760</v>
      </c>
      <c r="CR258">
        <v>8760</v>
      </c>
      <c r="CS258">
        <v>8760</v>
      </c>
      <c r="CT258">
        <v>8760</v>
      </c>
      <c r="CU258">
        <v>8760</v>
      </c>
      <c r="CV258">
        <v>8760</v>
      </c>
      <c r="CW258">
        <v>8760</v>
      </c>
      <c r="CX258">
        <v>8760</v>
      </c>
      <c r="CY258">
        <v>8760</v>
      </c>
      <c r="CZ258">
        <v>8760</v>
      </c>
      <c r="DA258">
        <v>8760</v>
      </c>
      <c r="DB258">
        <v>8760</v>
      </c>
      <c r="DC258">
        <v>8760</v>
      </c>
    </row>
    <row r="259" spans="1:107">
      <c r="A259" t="s">
        <v>595</v>
      </c>
      <c r="B259" t="s">
        <v>595</v>
      </c>
      <c r="C259" t="s">
        <v>742</v>
      </c>
      <c r="D259" t="s">
        <v>1253</v>
      </c>
      <c r="E259" t="s">
        <v>1254</v>
      </c>
      <c r="F259">
        <v>102122</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17</v>
      </c>
      <c r="AX259">
        <v>38</v>
      </c>
      <c r="AY259">
        <v>67</v>
      </c>
      <c r="AZ259">
        <v>101</v>
      </c>
      <c r="BA259">
        <v>177</v>
      </c>
      <c r="BB259">
        <v>308</v>
      </c>
      <c r="BC259">
        <v>538</v>
      </c>
      <c r="BD259">
        <v>752</v>
      </c>
      <c r="BE259">
        <v>1116</v>
      </c>
      <c r="BF259">
        <v>1415</v>
      </c>
      <c r="BG259">
        <v>1845</v>
      </c>
      <c r="BH259">
        <v>2318</v>
      </c>
      <c r="BI259">
        <v>2901</v>
      </c>
      <c r="BJ259">
        <v>3297</v>
      </c>
      <c r="BK259">
        <v>3741</v>
      </c>
      <c r="BL259">
        <v>4184</v>
      </c>
      <c r="BM259">
        <v>4603</v>
      </c>
      <c r="BN259">
        <v>4881</v>
      </c>
      <c r="BO259">
        <v>5265</v>
      </c>
      <c r="BP259">
        <v>5564</v>
      </c>
      <c r="BQ259">
        <v>6030</v>
      </c>
      <c r="BR259">
        <v>6356</v>
      </c>
      <c r="BS259">
        <v>6743</v>
      </c>
      <c r="BT259">
        <v>7077</v>
      </c>
      <c r="BU259">
        <v>7492</v>
      </c>
      <c r="BV259">
        <v>7809</v>
      </c>
      <c r="BW259">
        <v>8085</v>
      </c>
      <c r="BX259">
        <v>8291</v>
      </c>
      <c r="BY259">
        <v>8459</v>
      </c>
      <c r="BZ259">
        <v>8548</v>
      </c>
      <c r="CA259">
        <v>8621</v>
      </c>
      <c r="CB259">
        <v>8660</v>
      </c>
      <c r="CC259">
        <v>8708</v>
      </c>
      <c r="CD259">
        <v>8731</v>
      </c>
      <c r="CE259">
        <v>8755</v>
      </c>
      <c r="CF259">
        <v>8760</v>
      </c>
      <c r="CG259">
        <v>8760</v>
      </c>
      <c r="CH259">
        <v>8760</v>
      </c>
      <c r="CI259">
        <v>8760</v>
      </c>
      <c r="CJ259">
        <v>8760</v>
      </c>
      <c r="CK259">
        <v>8760</v>
      </c>
      <c r="CL259">
        <v>8760</v>
      </c>
      <c r="CM259">
        <v>8760</v>
      </c>
      <c r="CN259">
        <v>8760</v>
      </c>
      <c r="CO259">
        <v>8760</v>
      </c>
      <c r="CP259">
        <v>8760</v>
      </c>
      <c r="CQ259">
        <v>8760</v>
      </c>
      <c r="CR259">
        <v>8760</v>
      </c>
      <c r="CS259">
        <v>8760</v>
      </c>
      <c r="CT259">
        <v>8760</v>
      </c>
      <c r="CU259">
        <v>8760</v>
      </c>
      <c r="CV259">
        <v>8760</v>
      </c>
      <c r="CW259">
        <v>8760</v>
      </c>
      <c r="CX259">
        <v>8760</v>
      </c>
      <c r="CY259">
        <v>8760</v>
      </c>
      <c r="CZ259">
        <v>8760</v>
      </c>
      <c r="DA259">
        <v>8760</v>
      </c>
      <c r="DB259">
        <v>8760</v>
      </c>
      <c r="DC259">
        <v>8760</v>
      </c>
    </row>
    <row r="260" spans="1:107">
      <c r="A260" t="s">
        <v>596</v>
      </c>
      <c r="B260" t="s">
        <v>596</v>
      </c>
      <c r="C260" t="s">
        <v>742</v>
      </c>
      <c r="D260" t="s">
        <v>1255</v>
      </c>
      <c r="E260" t="s">
        <v>1256</v>
      </c>
      <c r="F260">
        <v>102802</v>
      </c>
      <c r="G260">
        <v>0</v>
      </c>
      <c r="H260">
        <v>0</v>
      </c>
      <c r="I260">
        <v>0</v>
      </c>
      <c r="J260">
        <v>0</v>
      </c>
      <c r="K260">
        <v>0</v>
      </c>
      <c r="L260">
        <v>0</v>
      </c>
      <c r="M260">
        <v>0</v>
      </c>
      <c r="N260">
        <v>0</v>
      </c>
      <c r="O260">
        <v>0</v>
      </c>
      <c r="P260">
        <v>0</v>
      </c>
      <c r="Q260">
        <v>0</v>
      </c>
      <c r="R260">
        <v>0</v>
      </c>
      <c r="S260">
        <v>0</v>
      </c>
      <c r="T260">
        <v>0</v>
      </c>
      <c r="U260">
        <v>0</v>
      </c>
      <c r="V260">
        <v>1</v>
      </c>
      <c r="W260">
        <v>6</v>
      </c>
      <c r="X260">
        <v>10</v>
      </c>
      <c r="Y260">
        <v>10</v>
      </c>
      <c r="Z260">
        <v>12</v>
      </c>
      <c r="AA260">
        <v>20</v>
      </c>
      <c r="AB260">
        <v>26</v>
      </c>
      <c r="AC260">
        <v>35</v>
      </c>
      <c r="AD260">
        <v>46</v>
      </c>
      <c r="AE260">
        <v>67</v>
      </c>
      <c r="AF260">
        <v>84</v>
      </c>
      <c r="AG260">
        <v>96</v>
      </c>
      <c r="AH260">
        <v>112</v>
      </c>
      <c r="AI260">
        <v>140</v>
      </c>
      <c r="AJ260">
        <v>168</v>
      </c>
      <c r="AK260">
        <v>212</v>
      </c>
      <c r="AL260">
        <v>250</v>
      </c>
      <c r="AM260">
        <v>301</v>
      </c>
      <c r="AN260">
        <v>353</v>
      </c>
      <c r="AO260">
        <v>439</v>
      </c>
      <c r="AP260">
        <v>496</v>
      </c>
      <c r="AQ260">
        <v>590</v>
      </c>
      <c r="AR260">
        <v>670</v>
      </c>
      <c r="AS260">
        <v>782</v>
      </c>
      <c r="AT260">
        <v>886</v>
      </c>
      <c r="AU260">
        <v>1001</v>
      </c>
      <c r="AV260">
        <v>1108</v>
      </c>
      <c r="AW260">
        <v>1245</v>
      </c>
      <c r="AX260">
        <v>1376</v>
      </c>
      <c r="AY260">
        <v>1598</v>
      </c>
      <c r="AZ260">
        <v>1779</v>
      </c>
      <c r="BA260">
        <v>2056</v>
      </c>
      <c r="BB260">
        <v>2306</v>
      </c>
      <c r="BC260">
        <v>2686</v>
      </c>
      <c r="BD260">
        <v>3045</v>
      </c>
      <c r="BE260">
        <v>3487</v>
      </c>
      <c r="BF260">
        <v>3880</v>
      </c>
      <c r="BG260">
        <v>4268</v>
      </c>
      <c r="BH260">
        <v>4552</v>
      </c>
      <c r="BI260">
        <v>4880</v>
      </c>
      <c r="BJ260">
        <v>5135</v>
      </c>
      <c r="BK260">
        <v>5457</v>
      </c>
      <c r="BL260">
        <v>5749</v>
      </c>
      <c r="BM260">
        <v>6076</v>
      </c>
      <c r="BN260">
        <v>6346</v>
      </c>
      <c r="BO260">
        <v>6686</v>
      </c>
      <c r="BP260">
        <v>6969</v>
      </c>
      <c r="BQ260">
        <v>7328</v>
      </c>
      <c r="BR260">
        <v>7591</v>
      </c>
      <c r="BS260">
        <v>7876</v>
      </c>
      <c r="BT260">
        <v>8049</v>
      </c>
      <c r="BU260">
        <v>8241</v>
      </c>
      <c r="BV260">
        <v>8353</v>
      </c>
      <c r="BW260">
        <v>8474</v>
      </c>
      <c r="BX260">
        <v>8546</v>
      </c>
      <c r="BY260">
        <v>8630</v>
      </c>
      <c r="BZ260">
        <v>8680</v>
      </c>
      <c r="CA260">
        <v>8708</v>
      </c>
      <c r="CB260">
        <v>8714</v>
      </c>
      <c r="CC260">
        <v>8724</v>
      </c>
      <c r="CD260">
        <v>8749</v>
      </c>
      <c r="CE260">
        <v>8759</v>
      </c>
      <c r="CF260">
        <v>8760</v>
      </c>
      <c r="CG260">
        <v>8760</v>
      </c>
      <c r="CH260">
        <v>8760</v>
      </c>
      <c r="CI260">
        <v>8760</v>
      </c>
      <c r="CJ260">
        <v>8760</v>
      </c>
      <c r="CK260">
        <v>8760</v>
      </c>
      <c r="CL260">
        <v>8760</v>
      </c>
      <c r="CM260">
        <v>8760</v>
      </c>
      <c r="CN260">
        <v>8760</v>
      </c>
      <c r="CO260">
        <v>8760</v>
      </c>
      <c r="CP260">
        <v>8760</v>
      </c>
      <c r="CQ260">
        <v>8760</v>
      </c>
      <c r="CR260">
        <v>8760</v>
      </c>
      <c r="CS260">
        <v>8760</v>
      </c>
      <c r="CT260">
        <v>8760</v>
      </c>
      <c r="CU260">
        <v>8760</v>
      </c>
      <c r="CV260">
        <v>8760</v>
      </c>
      <c r="CW260">
        <v>8760</v>
      </c>
      <c r="CX260">
        <v>8760</v>
      </c>
      <c r="CY260">
        <v>8760</v>
      </c>
      <c r="CZ260">
        <v>8760</v>
      </c>
      <c r="DA260">
        <v>8760</v>
      </c>
      <c r="DB260">
        <v>8760</v>
      </c>
      <c r="DC260">
        <v>8760</v>
      </c>
    </row>
    <row r="261" spans="1:107">
      <c r="A261" t="s">
        <v>597</v>
      </c>
      <c r="B261" t="s">
        <v>597</v>
      </c>
      <c r="C261" t="s">
        <v>742</v>
      </c>
      <c r="D261" t="s">
        <v>1257</v>
      </c>
      <c r="E261" t="s">
        <v>1258</v>
      </c>
      <c r="F261">
        <v>102245</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2</v>
      </c>
      <c r="AP261">
        <v>9</v>
      </c>
      <c r="AQ261">
        <v>16</v>
      </c>
      <c r="AR261">
        <v>35</v>
      </c>
      <c r="AS261">
        <v>60</v>
      </c>
      <c r="AT261">
        <v>93</v>
      </c>
      <c r="AU261">
        <v>150</v>
      </c>
      <c r="AV261">
        <v>211</v>
      </c>
      <c r="AW261">
        <v>298</v>
      </c>
      <c r="AX261">
        <v>380</v>
      </c>
      <c r="AY261">
        <v>499</v>
      </c>
      <c r="AZ261">
        <v>640</v>
      </c>
      <c r="BA261">
        <v>816</v>
      </c>
      <c r="BB261">
        <v>1009</v>
      </c>
      <c r="BC261">
        <v>1326</v>
      </c>
      <c r="BD261">
        <v>1569</v>
      </c>
      <c r="BE261">
        <v>1966</v>
      </c>
      <c r="BF261">
        <v>2376</v>
      </c>
      <c r="BG261">
        <v>2911</v>
      </c>
      <c r="BH261">
        <v>3309</v>
      </c>
      <c r="BI261">
        <v>3739</v>
      </c>
      <c r="BJ261">
        <v>4079</v>
      </c>
      <c r="BK261">
        <v>4509</v>
      </c>
      <c r="BL261">
        <v>4816</v>
      </c>
      <c r="BM261">
        <v>5178</v>
      </c>
      <c r="BN261">
        <v>5447</v>
      </c>
      <c r="BO261">
        <v>5853</v>
      </c>
      <c r="BP261">
        <v>6192</v>
      </c>
      <c r="BQ261">
        <v>6551</v>
      </c>
      <c r="BR261">
        <v>6878</v>
      </c>
      <c r="BS261">
        <v>7268</v>
      </c>
      <c r="BT261">
        <v>7560</v>
      </c>
      <c r="BU261">
        <v>7861</v>
      </c>
      <c r="BV261">
        <v>8066</v>
      </c>
      <c r="BW261">
        <v>8268</v>
      </c>
      <c r="BX261">
        <v>8381</v>
      </c>
      <c r="BY261">
        <v>8502</v>
      </c>
      <c r="BZ261">
        <v>8564</v>
      </c>
      <c r="CA261">
        <v>8635</v>
      </c>
      <c r="CB261">
        <v>8670</v>
      </c>
      <c r="CC261">
        <v>8700</v>
      </c>
      <c r="CD261">
        <v>8722</v>
      </c>
      <c r="CE261">
        <v>8739</v>
      </c>
      <c r="CF261">
        <v>8752</v>
      </c>
      <c r="CG261">
        <v>8760</v>
      </c>
      <c r="CH261">
        <v>8760</v>
      </c>
      <c r="CI261">
        <v>8760</v>
      </c>
      <c r="CJ261">
        <v>8760</v>
      </c>
      <c r="CK261">
        <v>8760</v>
      </c>
      <c r="CL261">
        <v>8760</v>
      </c>
      <c r="CM261">
        <v>8760</v>
      </c>
      <c r="CN261">
        <v>8760</v>
      </c>
      <c r="CO261">
        <v>8760</v>
      </c>
      <c r="CP261">
        <v>8760</v>
      </c>
      <c r="CQ261">
        <v>8760</v>
      </c>
      <c r="CR261">
        <v>8760</v>
      </c>
      <c r="CS261">
        <v>8760</v>
      </c>
      <c r="CT261">
        <v>8760</v>
      </c>
      <c r="CU261">
        <v>8760</v>
      </c>
      <c r="CV261">
        <v>8760</v>
      </c>
      <c r="CW261">
        <v>8760</v>
      </c>
      <c r="CX261">
        <v>8760</v>
      </c>
      <c r="CY261">
        <v>8760</v>
      </c>
      <c r="CZ261">
        <v>8760</v>
      </c>
      <c r="DA261">
        <v>8760</v>
      </c>
      <c r="DB261">
        <v>8760</v>
      </c>
      <c r="DC261">
        <v>8760</v>
      </c>
    </row>
    <row r="262" spans="1:107">
      <c r="A262" t="s">
        <v>598</v>
      </c>
      <c r="B262" t="s">
        <v>598</v>
      </c>
      <c r="C262" t="s">
        <v>742</v>
      </c>
      <c r="D262" t="s">
        <v>1259</v>
      </c>
      <c r="E262" t="s">
        <v>1260</v>
      </c>
      <c r="F262">
        <v>102821</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1</v>
      </c>
      <c r="AF262">
        <v>5</v>
      </c>
      <c r="AG262">
        <v>17</v>
      </c>
      <c r="AH262">
        <v>26</v>
      </c>
      <c r="AI262">
        <v>37</v>
      </c>
      <c r="AJ262">
        <v>50</v>
      </c>
      <c r="AK262">
        <v>64</v>
      </c>
      <c r="AL262">
        <v>82</v>
      </c>
      <c r="AM262">
        <v>113</v>
      </c>
      <c r="AN262">
        <v>143</v>
      </c>
      <c r="AO262">
        <v>192</v>
      </c>
      <c r="AP262">
        <v>230</v>
      </c>
      <c r="AQ262">
        <v>300</v>
      </c>
      <c r="AR262">
        <v>373</v>
      </c>
      <c r="AS262">
        <v>483</v>
      </c>
      <c r="AT262">
        <v>575</v>
      </c>
      <c r="AU262">
        <v>696</v>
      </c>
      <c r="AV262">
        <v>810</v>
      </c>
      <c r="AW262">
        <v>959</v>
      </c>
      <c r="AX262">
        <v>1103</v>
      </c>
      <c r="AY262">
        <v>1287</v>
      </c>
      <c r="AZ262">
        <v>1459</v>
      </c>
      <c r="BA262">
        <v>1760</v>
      </c>
      <c r="BB262">
        <v>2034</v>
      </c>
      <c r="BC262">
        <v>2548</v>
      </c>
      <c r="BD262">
        <v>2913</v>
      </c>
      <c r="BE262">
        <v>3360</v>
      </c>
      <c r="BF262">
        <v>3752</v>
      </c>
      <c r="BG262">
        <v>4240</v>
      </c>
      <c r="BH262">
        <v>4512</v>
      </c>
      <c r="BI262">
        <v>4879</v>
      </c>
      <c r="BJ262">
        <v>5178</v>
      </c>
      <c r="BK262">
        <v>5492</v>
      </c>
      <c r="BL262">
        <v>5765</v>
      </c>
      <c r="BM262">
        <v>6111</v>
      </c>
      <c r="BN262">
        <v>6412</v>
      </c>
      <c r="BO262">
        <v>6779</v>
      </c>
      <c r="BP262">
        <v>7095</v>
      </c>
      <c r="BQ262">
        <v>7422</v>
      </c>
      <c r="BR262">
        <v>7676</v>
      </c>
      <c r="BS262">
        <v>7924</v>
      </c>
      <c r="BT262">
        <v>8116</v>
      </c>
      <c r="BU262">
        <v>8268</v>
      </c>
      <c r="BV262">
        <v>8361</v>
      </c>
      <c r="BW262">
        <v>8456</v>
      </c>
      <c r="BX262">
        <v>8524</v>
      </c>
      <c r="BY262">
        <v>8597</v>
      </c>
      <c r="BZ262">
        <v>8635</v>
      </c>
      <c r="CA262">
        <v>8681</v>
      </c>
      <c r="CB262">
        <v>8704</v>
      </c>
      <c r="CC262">
        <v>8726</v>
      </c>
      <c r="CD262">
        <v>8748</v>
      </c>
      <c r="CE262">
        <v>8754</v>
      </c>
      <c r="CF262">
        <v>8757</v>
      </c>
      <c r="CG262">
        <v>8760</v>
      </c>
      <c r="CH262">
        <v>8760</v>
      </c>
      <c r="CI262">
        <v>8760</v>
      </c>
      <c r="CJ262">
        <v>8760</v>
      </c>
      <c r="CK262">
        <v>8760</v>
      </c>
      <c r="CL262">
        <v>8760</v>
      </c>
      <c r="CM262">
        <v>8760</v>
      </c>
      <c r="CN262">
        <v>8760</v>
      </c>
      <c r="CO262">
        <v>8760</v>
      </c>
      <c r="CP262">
        <v>8760</v>
      </c>
      <c r="CQ262">
        <v>8760</v>
      </c>
      <c r="CR262">
        <v>8760</v>
      </c>
      <c r="CS262">
        <v>8760</v>
      </c>
      <c r="CT262">
        <v>8760</v>
      </c>
      <c r="CU262">
        <v>8760</v>
      </c>
      <c r="CV262">
        <v>8760</v>
      </c>
      <c r="CW262">
        <v>8760</v>
      </c>
      <c r="CX262">
        <v>8760</v>
      </c>
      <c r="CY262">
        <v>8760</v>
      </c>
      <c r="CZ262">
        <v>8760</v>
      </c>
      <c r="DA262">
        <v>8760</v>
      </c>
      <c r="DB262">
        <v>8760</v>
      </c>
      <c r="DC262">
        <v>8760</v>
      </c>
    </row>
    <row r="263" spans="1:107">
      <c r="A263" t="s">
        <v>625</v>
      </c>
      <c r="B263" t="s">
        <v>625</v>
      </c>
      <c r="C263" t="s">
        <v>742</v>
      </c>
      <c r="D263" t="s">
        <v>1261</v>
      </c>
      <c r="E263" t="s">
        <v>1262</v>
      </c>
      <c r="F263">
        <v>102629</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2</v>
      </c>
      <c r="AQ263">
        <v>12</v>
      </c>
      <c r="AR263">
        <v>32</v>
      </c>
      <c r="AS263">
        <v>60</v>
      </c>
      <c r="AT263">
        <v>86</v>
      </c>
      <c r="AU263">
        <v>128</v>
      </c>
      <c r="AV263">
        <v>191</v>
      </c>
      <c r="AW263">
        <v>253</v>
      </c>
      <c r="AX263">
        <v>303</v>
      </c>
      <c r="AY263">
        <v>377</v>
      </c>
      <c r="AZ263">
        <v>469</v>
      </c>
      <c r="BA263">
        <v>596</v>
      </c>
      <c r="BB263">
        <v>765</v>
      </c>
      <c r="BC263">
        <v>1076</v>
      </c>
      <c r="BD263">
        <v>1439</v>
      </c>
      <c r="BE263">
        <v>2000</v>
      </c>
      <c r="BF263">
        <v>2391</v>
      </c>
      <c r="BG263">
        <v>2805</v>
      </c>
      <c r="BH263">
        <v>3105</v>
      </c>
      <c r="BI263">
        <v>3543</v>
      </c>
      <c r="BJ263">
        <v>3932</v>
      </c>
      <c r="BK263">
        <v>4336</v>
      </c>
      <c r="BL263">
        <v>4612</v>
      </c>
      <c r="BM263">
        <v>4960</v>
      </c>
      <c r="BN263">
        <v>5204</v>
      </c>
      <c r="BO263">
        <v>5522</v>
      </c>
      <c r="BP263">
        <v>5791</v>
      </c>
      <c r="BQ263">
        <v>6160</v>
      </c>
      <c r="BR263">
        <v>6514</v>
      </c>
      <c r="BS263">
        <v>6915</v>
      </c>
      <c r="BT263">
        <v>7182</v>
      </c>
      <c r="BU263">
        <v>7480</v>
      </c>
      <c r="BV263">
        <v>7687</v>
      </c>
      <c r="BW263">
        <v>7934</v>
      </c>
      <c r="BX263">
        <v>8114</v>
      </c>
      <c r="BY263">
        <v>8309</v>
      </c>
      <c r="BZ263">
        <v>8428</v>
      </c>
      <c r="CA263">
        <v>8533</v>
      </c>
      <c r="CB263">
        <v>8602</v>
      </c>
      <c r="CC263">
        <v>8674</v>
      </c>
      <c r="CD263">
        <v>8711</v>
      </c>
      <c r="CE263">
        <v>8743</v>
      </c>
      <c r="CF263">
        <v>8753</v>
      </c>
      <c r="CG263">
        <v>8757</v>
      </c>
      <c r="CH263">
        <v>8760</v>
      </c>
      <c r="CI263">
        <v>8760</v>
      </c>
      <c r="CJ263">
        <v>8760</v>
      </c>
      <c r="CK263">
        <v>8760</v>
      </c>
      <c r="CL263">
        <v>8760</v>
      </c>
      <c r="CM263">
        <v>8760</v>
      </c>
      <c r="CN263">
        <v>8760</v>
      </c>
      <c r="CO263">
        <v>8760</v>
      </c>
      <c r="CP263">
        <v>8760</v>
      </c>
      <c r="CQ263">
        <v>8760</v>
      </c>
      <c r="CR263">
        <v>8760</v>
      </c>
      <c r="CS263">
        <v>8760</v>
      </c>
      <c r="CT263">
        <v>8760</v>
      </c>
      <c r="CU263">
        <v>8760</v>
      </c>
      <c r="CV263">
        <v>8760</v>
      </c>
      <c r="CW263">
        <v>8760</v>
      </c>
      <c r="CX263">
        <v>8760</v>
      </c>
      <c r="CY263">
        <v>8760</v>
      </c>
      <c r="CZ263">
        <v>8760</v>
      </c>
      <c r="DA263">
        <v>8760</v>
      </c>
      <c r="DB263">
        <v>8760</v>
      </c>
      <c r="DC263">
        <v>8760</v>
      </c>
    </row>
    <row r="264" spans="1:107">
      <c r="A264" t="s">
        <v>626</v>
      </c>
      <c r="B264" t="s">
        <v>626</v>
      </c>
      <c r="C264" t="s">
        <v>742</v>
      </c>
      <c r="D264" t="s">
        <v>1263</v>
      </c>
      <c r="E264" t="s">
        <v>1264</v>
      </c>
      <c r="F264">
        <v>102819</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3</v>
      </c>
      <c r="AB264">
        <v>6</v>
      </c>
      <c r="AC264">
        <v>11</v>
      </c>
      <c r="AD264">
        <v>15</v>
      </c>
      <c r="AE264">
        <v>21</v>
      </c>
      <c r="AF264">
        <v>30</v>
      </c>
      <c r="AG264">
        <v>38</v>
      </c>
      <c r="AH264">
        <v>49</v>
      </c>
      <c r="AI264">
        <v>67</v>
      </c>
      <c r="AJ264">
        <v>89</v>
      </c>
      <c r="AK264">
        <v>117</v>
      </c>
      <c r="AL264">
        <v>132</v>
      </c>
      <c r="AM264">
        <v>172</v>
      </c>
      <c r="AN264">
        <v>209</v>
      </c>
      <c r="AO264">
        <v>249</v>
      </c>
      <c r="AP264">
        <v>278</v>
      </c>
      <c r="AQ264">
        <v>333</v>
      </c>
      <c r="AR264">
        <v>398</v>
      </c>
      <c r="AS264">
        <v>521</v>
      </c>
      <c r="AT264">
        <v>621</v>
      </c>
      <c r="AU264">
        <v>750</v>
      </c>
      <c r="AV264">
        <v>928</v>
      </c>
      <c r="AW264">
        <v>1145</v>
      </c>
      <c r="AX264">
        <v>1363</v>
      </c>
      <c r="AY264">
        <v>1641</v>
      </c>
      <c r="AZ264">
        <v>1933</v>
      </c>
      <c r="BA264">
        <v>2420</v>
      </c>
      <c r="BB264">
        <v>2804</v>
      </c>
      <c r="BC264">
        <v>3278</v>
      </c>
      <c r="BD264">
        <v>3616</v>
      </c>
      <c r="BE264">
        <v>4010</v>
      </c>
      <c r="BF264">
        <v>4335</v>
      </c>
      <c r="BG264">
        <v>4705</v>
      </c>
      <c r="BH264">
        <v>5041</v>
      </c>
      <c r="BI264">
        <v>5396</v>
      </c>
      <c r="BJ264">
        <v>5660</v>
      </c>
      <c r="BK264">
        <v>5992</v>
      </c>
      <c r="BL264">
        <v>6315</v>
      </c>
      <c r="BM264">
        <v>6707</v>
      </c>
      <c r="BN264">
        <v>7019</v>
      </c>
      <c r="BO264">
        <v>7355</v>
      </c>
      <c r="BP264">
        <v>7609</v>
      </c>
      <c r="BQ264">
        <v>7861</v>
      </c>
      <c r="BR264">
        <v>8051</v>
      </c>
      <c r="BS264">
        <v>8247</v>
      </c>
      <c r="BT264">
        <v>8379</v>
      </c>
      <c r="BU264">
        <v>8475</v>
      </c>
      <c r="BV264">
        <v>8537</v>
      </c>
      <c r="BW264">
        <v>8598</v>
      </c>
      <c r="BX264">
        <v>8647</v>
      </c>
      <c r="BY264">
        <v>8699</v>
      </c>
      <c r="BZ264">
        <v>8726</v>
      </c>
      <c r="CA264">
        <v>8747</v>
      </c>
      <c r="CB264">
        <v>8751</v>
      </c>
      <c r="CC264">
        <v>8758</v>
      </c>
      <c r="CD264">
        <v>8760</v>
      </c>
      <c r="CE264">
        <v>8760</v>
      </c>
      <c r="CF264">
        <v>8760</v>
      </c>
      <c r="CG264">
        <v>8760</v>
      </c>
      <c r="CH264">
        <v>8760</v>
      </c>
      <c r="CI264">
        <v>8760</v>
      </c>
      <c r="CJ264">
        <v>8760</v>
      </c>
      <c r="CK264">
        <v>8760</v>
      </c>
      <c r="CL264">
        <v>8760</v>
      </c>
      <c r="CM264">
        <v>8760</v>
      </c>
      <c r="CN264">
        <v>8760</v>
      </c>
      <c r="CO264">
        <v>8760</v>
      </c>
      <c r="CP264">
        <v>8760</v>
      </c>
      <c r="CQ264">
        <v>8760</v>
      </c>
      <c r="CR264">
        <v>8760</v>
      </c>
      <c r="CS264">
        <v>8760</v>
      </c>
      <c r="CT264">
        <v>8760</v>
      </c>
      <c r="CU264">
        <v>8760</v>
      </c>
      <c r="CV264">
        <v>8760</v>
      </c>
      <c r="CW264">
        <v>8760</v>
      </c>
      <c r="CX264">
        <v>8760</v>
      </c>
      <c r="CY264">
        <v>8760</v>
      </c>
      <c r="CZ264">
        <v>8760</v>
      </c>
      <c r="DA264">
        <v>8760</v>
      </c>
      <c r="DB264">
        <v>8760</v>
      </c>
      <c r="DC264">
        <v>8760</v>
      </c>
    </row>
    <row r="265" spans="1:107">
      <c r="A265" t="s">
        <v>609</v>
      </c>
      <c r="B265" t="s">
        <v>609</v>
      </c>
      <c r="C265" t="s">
        <v>742</v>
      </c>
      <c r="D265" t="s">
        <v>1265</v>
      </c>
      <c r="E265" t="s">
        <v>1266</v>
      </c>
      <c r="F265">
        <v>102247</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5</v>
      </c>
      <c r="AR265">
        <v>14</v>
      </c>
      <c r="AS265">
        <v>24</v>
      </c>
      <c r="AT265">
        <v>31</v>
      </c>
      <c r="AU265">
        <v>49</v>
      </c>
      <c r="AV265">
        <v>70</v>
      </c>
      <c r="AW265">
        <v>103</v>
      </c>
      <c r="AX265">
        <v>173</v>
      </c>
      <c r="AY265">
        <v>276</v>
      </c>
      <c r="AZ265">
        <v>372</v>
      </c>
      <c r="BA265">
        <v>508</v>
      </c>
      <c r="BB265">
        <v>708</v>
      </c>
      <c r="BC265">
        <v>956</v>
      </c>
      <c r="BD265">
        <v>1174</v>
      </c>
      <c r="BE265">
        <v>1507</v>
      </c>
      <c r="BF265">
        <v>1930</v>
      </c>
      <c r="BG265">
        <v>2533</v>
      </c>
      <c r="BH265">
        <v>2924</v>
      </c>
      <c r="BI265">
        <v>3409</v>
      </c>
      <c r="BJ265">
        <v>3866</v>
      </c>
      <c r="BK265">
        <v>4248</v>
      </c>
      <c r="BL265">
        <v>4497</v>
      </c>
      <c r="BM265">
        <v>4832</v>
      </c>
      <c r="BN265">
        <v>5124</v>
      </c>
      <c r="BO265">
        <v>5488</v>
      </c>
      <c r="BP265">
        <v>5842</v>
      </c>
      <c r="BQ265">
        <v>6282</v>
      </c>
      <c r="BR265">
        <v>6617</v>
      </c>
      <c r="BS265">
        <v>7002</v>
      </c>
      <c r="BT265">
        <v>7310</v>
      </c>
      <c r="BU265">
        <v>7693</v>
      </c>
      <c r="BV265">
        <v>7939</v>
      </c>
      <c r="BW265">
        <v>8157</v>
      </c>
      <c r="BX265">
        <v>8304</v>
      </c>
      <c r="BY265">
        <v>8448</v>
      </c>
      <c r="BZ265">
        <v>8520</v>
      </c>
      <c r="CA265">
        <v>8585</v>
      </c>
      <c r="CB265">
        <v>8637</v>
      </c>
      <c r="CC265">
        <v>8671</v>
      </c>
      <c r="CD265">
        <v>8701</v>
      </c>
      <c r="CE265">
        <v>8721</v>
      </c>
      <c r="CF265">
        <v>8732</v>
      </c>
      <c r="CG265">
        <v>8747</v>
      </c>
      <c r="CH265">
        <v>8755</v>
      </c>
      <c r="CI265">
        <v>8759</v>
      </c>
      <c r="CJ265">
        <v>8760</v>
      </c>
      <c r="CK265">
        <v>8760</v>
      </c>
      <c r="CL265">
        <v>8760</v>
      </c>
      <c r="CM265">
        <v>8760</v>
      </c>
      <c r="CN265">
        <v>8760</v>
      </c>
      <c r="CO265">
        <v>8760</v>
      </c>
      <c r="CP265">
        <v>8760</v>
      </c>
      <c r="CQ265">
        <v>8760</v>
      </c>
      <c r="CR265">
        <v>8760</v>
      </c>
      <c r="CS265">
        <v>8760</v>
      </c>
      <c r="CT265">
        <v>8760</v>
      </c>
      <c r="CU265">
        <v>8760</v>
      </c>
      <c r="CV265">
        <v>8760</v>
      </c>
      <c r="CW265">
        <v>8760</v>
      </c>
      <c r="CX265">
        <v>8760</v>
      </c>
      <c r="CY265">
        <v>8760</v>
      </c>
      <c r="CZ265">
        <v>8760</v>
      </c>
      <c r="DA265">
        <v>8760</v>
      </c>
      <c r="DB265">
        <v>8760</v>
      </c>
      <c r="DC265">
        <v>8760</v>
      </c>
    </row>
    <row r="266" spans="1:107">
      <c r="A266" t="s">
        <v>627</v>
      </c>
      <c r="B266" t="s">
        <v>627</v>
      </c>
      <c r="C266" t="s">
        <v>742</v>
      </c>
      <c r="D266" t="s">
        <v>1267</v>
      </c>
      <c r="E266" t="s">
        <v>1268</v>
      </c>
      <c r="F266">
        <v>102618</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1</v>
      </c>
      <c r="AM266">
        <v>6</v>
      </c>
      <c r="AN266">
        <v>10</v>
      </c>
      <c r="AO266">
        <v>24</v>
      </c>
      <c r="AP266">
        <v>33</v>
      </c>
      <c r="AQ266">
        <v>47</v>
      </c>
      <c r="AR266">
        <v>66</v>
      </c>
      <c r="AS266">
        <v>93</v>
      </c>
      <c r="AT266">
        <v>131</v>
      </c>
      <c r="AU266">
        <v>198</v>
      </c>
      <c r="AV266">
        <v>268</v>
      </c>
      <c r="AW266">
        <v>355</v>
      </c>
      <c r="AX266">
        <v>432</v>
      </c>
      <c r="AY266">
        <v>571</v>
      </c>
      <c r="AZ266">
        <v>731</v>
      </c>
      <c r="BA266">
        <v>932</v>
      </c>
      <c r="BB266">
        <v>1170</v>
      </c>
      <c r="BC266">
        <v>1540</v>
      </c>
      <c r="BD266">
        <v>1827</v>
      </c>
      <c r="BE266">
        <v>2391</v>
      </c>
      <c r="BF266">
        <v>2773</v>
      </c>
      <c r="BG266">
        <v>3254</v>
      </c>
      <c r="BH266">
        <v>3656</v>
      </c>
      <c r="BI266">
        <v>4107</v>
      </c>
      <c r="BJ266">
        <v>4406</v>
      </c>
      <c r="BK266">
        <v>4724</v>
      </c>
      <c r="BL266">
        <v>4971</v>
      </c>
      <c r="BM266">
        <v>5281</v>
      </c>
      <c r="BN266">
        <v>5538</v>
      </c>
      <c r="BO266">
        <v>5873</v>
      </c>
      <c r="BP266">
        <v>6193</v>
      </c>
      <c r="BQ266">
        <v>6572</v>
      </c>
      <c r="BR266">
        <v>6870</v>
      </c>
      <c r="BS266">
        <v>7233</v>
      </c>
      <c r="BT266">
        <v>7467</v>
      </c>
      <c r="BU266">
        <v>7728</v>
      </c>
      <c r="BV266">
        <v>7933</v>
      </c>
      <c r="BW266">
        <v>8108</v>
      </c>
      <c r="BX266">
        <v>8234</v>
      </c>
      <c r="BY266">
        <v>8374</v>
      </c>
      <c r="BZ266">
        <v>8469</v>
      </c>
      <c r="CA266">
        <v>8578</v>
      </c>
      <c r="CB266">
        <v>8655</v>
      </c>
      <c r="CC266">
        <v>8720</v>
      </c>
      <c r="CD266">
        <v>8732</v>
      </c>
      <c r="CE266">
        <v>8745</v>
      </c>
      <c r="CF266">
        <v>8753</v>
      </c>
      <c r="CG266">
        <v>8758</v>
      </c>
      <c r="CH266">
        <v>8759</v>
      </c>
      <c r="CI266">
        <v>8760</v>
      </c>
      <c r="CJ266">
        <v>8760</v>
      </c>
      <c r="CK266">
        <v>8760</v>
      </c>
      <c r="CL266">
        <v>8760</v>
      </c>
      <c r="CM266">
        <v>8760</v>
      </c>
      <c r="CN266">
        <v>8760</v>
      </c>
      <c r="CO266">
        <v>8760</v>
      </c>
      <c r="CP266">
        <v>8760</v>
      </c>
      <c r="CQ266">
        <v>8760</v>
      </c>
      <c r="CR266">
        <v>8760</v>
      </c>
      <c r="CS266">
        <v>8760</v>
      </c>
      <c r="CT266">
        <v>8760</v>
      </c>
      <c r="CU266">
        <v>8760</v>
      </c>
      <c r="CV266">
        <v>8760</v>
      </c>
      <c r="CW266">
        <v>8760</v>
      </c>
      <c r="CX266">
        <v>8760</v>
      </c>
      <c r="CY266">
        <v>8760</v>
      </c>
      <c r="CZ266">
        <v>8760</v>
      </c>
      <c r="DA266">
        <v>8760</v>
      </c>
      <c r="DB266">
        <v>8760</v>
      </c>
      <c r="DC266">
        <v>8760</v>
      </c>
    </row>
    <row r="267" spans="1:107">
      <c r="A267" t="s">
        <v>610</v>
      </c>
      <c r="B267" t="s">
        <v>610</v>
      </c>
      <c r="C267" t="s">
        <v>742</v>
      </c>
      <c r="D267" t="s">
        <v>1269</v>
      </c>
      <c r="E267" t="s">
        <v>1270</v>
      </c>
      <c r="F267">
        <v>102241</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8</v>
      </c>
      <c r="AQ267">
        <v>12</v>
      </c>
      <c r="AR267">
        <v>14</v>
      </c>
      <c r="AS267">
        <v>19</v>
      </c>
      <c r="AT267">
        <v>26</v>
      </c>
      <c r="AU267">
        <v>35</v>
      </c>
      <c r="AV267">
        <v>50</v>
      </c>
      <c r="AW267">
        <v>77</v>
      </c>
      <c r="AX267">
        <v>113</v>
      </c>
      <c r="AY267">
        <v>206</v>
      </c>
      <c r="AZ267">
        <v>314</v>
      </c>
      <c r="BA267">
        <v>538</v>
      </c>
      <c r="BB267">
        <v>735</v>
      </c>
      <c r="BC267">
        <v>1068</v>
      </c>
      <c r="BD267">
        <v>1394</v>
      </c>
      <c r="BE267">
        <v>1839</v>
      </c>
      <c r="BF267">
        <v>2204</v>
      </c>
      <c r="BG267">
        <v>2578</v>
      </c>
      <c r="BH267">
        <v>2952</v>
      </c>
      <c r="BI267">
        <v>3430</v>
      </c>
      <c r="BJ267">
        <v>3862</v>
      </c>
      <c r="BK267">
        <v>4371</v>
      </c>
      <c r="BL267">
        <v>4719</v>
      </c>
      <c r="BM267">
        <v>5087</v>
      </c>
      <c r="BN267">
        <v>5373</v>
      </c>
      <c r="BO267">
        <v>5750</v>
      </c>
      <c r="BP267">
        <v>6067</v>
      </c>
      <c r="BQ267">
        <v>6473</v>
      </c>
      <c r="BR267">
        <v>6784</v>
      </c>
      <c r="BS267">
        <v>7155</v>
      </c>
      <c r="BT267">
        <v>7418</v>
      </c>
      <c r="BU267">
        <v>7691</v>
      </c>
      <c r="BV267">
        <v>7892</v>
      </c>
      <c r="BW267">
        <v>8126</v>
      </c>
      <c r="BX267">
        <v>8286</v>
      </c>
      <c r="BY267">
        <v>8443</v>
      </c>
      <c r="BZ267">
        <v>8541</v>
      </c>
      <c r="CA267">
        <v>8638</v>
      </c>
      <c r="CB267">
        <v>8681</v>
      </c>
      <c r="CC267">
        <v>8727</v>
      </c>
      <c r="CD267">
        <v>8750</v>
      </c>
      <c r="CE267">
        <v>8756</v>
      </c>
      <c r="CF267">
        <v>8756</v>
      </c>
      <c r="CG267">
        <v>8759</v>
      </c>
      <c r="CH267">
        <v>8760</v>
      </c>
      <c r="CI267">
        <v>8760</v>
      </c>
      <c r="CJ267">
        <v>8760</v>
      </c>
      <c r="CK267">
        <v>8760</v>
      </c>
      <c r="CL267">
        <v>8760</v>
      </c>
      <c r="CM267">
        <v>8760</v>
      </c>
      <c r="CN267">
        <v>8760</v>
      </c>
      <c r="CO267">
        <v>8760</v>
      </c>
      <c r="CP267">
        <v>8760</v>
      </c>
      <c r="CQ267">
        <v>8760</v>
      </c>
      <c r="CR267">
        <v>8760</v>
      </c>
      <c r="CS267">
        <v>8760</v>
      </c>
      <c r="CT267">
        <v>8760</v>
      </c>
      <c r="CU267">
        <v>8760</v>
      </c>
      <c r="CV267">
        <v>8760</v>
      </c>
      <c r="CW267">
        <v>8760</v>
      </c>
      <c r="CX267">
        <v>8760</v>
      </c>
      <c r="CY267">
        <v>8760</v>
      </c>
      <c r="CZ267">
        <v>8760</v>
      </c>
      <c r="DA267">
        <v>8760</v>
      </c>
      <c r="DB267">
        <v>8760</v>
      </c>
      <c r="DC267">
        <v>8760</v>
      </c>
    </row>
    <row r="268" spans="1:107">
      <c r="A268" t="s">
        <v>611</v>
      </c>
      <c r="B268" t="s">
        <v>611</v>
      </c>
      <c r="C268" t="s">
        <v>742</v>
      </c>
      <c r="D268" t="s">
        <v>1271</v>
      </c>
      <c r="E268" t="s">
        <v>1272</v>
      </c>
      <c r="F268">
        <v>102251</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5</v>
      </c>
      <c r="AP268">
        <v>11</v>
      </c>
      <c r="AQ268">
        <v>15</v>
      </c>
      <c r="AR268">
        <v>16</v>
      </c>
      <c r="AS268">
        <v>21</v>
      </c>
      <c r="AT268">
        <v>28</v>
      </c>
      <c r="AU268">
        <v>45</v>
      </c>
      <c r="AV268">
        <v>68</v>
      </c>
      <c r="AW268">
        <v>113</v>
      </c>
      <c r="AX268">
        <v>168</v>
      </c>
      <c r="AY268">
        <v>260</v>
      </c>
      <c r="AZ268">
        <v>398</v>
      </c>
      <c r="BA268">
        <v>620</v>
      </c>
      <c r="BB268">
        <v>834</v>
      </c>
      <c r="BC268">
        <v>1126</v>
      </c>
      <c r="BD268">
        <v>1434</v>
      </c>
      <c r="BE268">
        <v>1904</v>
      </c>
      <c r="BF268">
        <v>2221</v>
      </c>
      <c r="BG268">
        <v>2697</v>
      </c>
      <c r="BH268">
        <v>3083</v>
      </c>
      <c r="BI268">
        <v>3595</v>
      </c>
      <c r="BJ268">
        <v>3958</v>
      </c>
      <c r="BK268">
        <v>4399</v>
      </c>
      <c r="BL268">
        <v>4742</v>
      </c>
      <c r="BM268">
        <v>5228</v>
      </c>
      <c r="BN268">
        <v>5618</v>
      </c>
      <c r="BO268">
        <v>5966</v>
      </c>
      <c r="BP268">
        <v>6242</v>
      </c>
      <c r="BQ268">
        <v>6572</v>
      </c>
      <c r="BR268">
        <v>6926</v>
      </c>
      <c r="BS268">
        <v>7269</v>
      </c>
      <c r="BT268">
        <v>7505</v>
      </c>
      <c r="BU268">
        <v>7807</v>
      </c>
      <c r="BV268">
        <v>7990</v>
      </c>
      <c r="BW268">
        <v>8188</v>
      </c>
      <c r="BX268">
        <v>8327</v>
      </c>
      <c r="BY268">
        <v>8470</v>
      </c>
      <c r="BZ268">
        <v>8555</v>
      </c>
      <c r="CA268">
        <v>8643</v>
      </c>
      <c r="CB268">
        <v>8692</v>
      </c>
      <c r="CC268">
        <v>8726</v>
      </c>
      <c r="CD268">
        <v>8746</v>
      </c>
      <c r="CE268">
        <v>8755</v>
      </c>
      <c r="CF268">
        <v>8757</v>
      </c>
      <c r="CG268">
        <v>8757</v>
      </c>
      <c r="CH268">
        <v>8758</v>
      </c>
      <c r="CI268">
        <v>8760</v>
      </c>
      <c r="CJ268">
        <v>8760</v>
      </c>
      <c r="CK268">
        <v>8760</v>
      </c>
      <c r="CL268">
        <v>8760</v>
      </c>
      <c r="CM268">
        <v>8760</v>
      </c>
      <c r="CN268">
        <v>8760</v>
      </c>
      <c r="CO268">
        <v>8760</v>
      </c>
      <c r="CP268">
        <v>8760</v>
      </c>
      <c r="CQ268">
        <v>8760</v>
      </c>
      <c r="CR268">
        <v>8760</v>
      </c>
      <c r="CS268">
        <v>8760</v>
      </c>
      <c r="CT268">
        <v>8760</v>
      </c>
      <c r="CU268">
        <v>8760</v>
      </c>
      <c r="CV268">
        <v>8760</v>
      </c>
      <c r="CW268">
        <v>8760</v>
      </c>
      <c r="CX268">
        <v>8760</v>
      </c>
      <c r="CY268">
        <v>8760</v>
      </c>
      <c r="CZ268">
        <v>8760</v>
      </c>
      <c r="DA268">
        <v>8760</v>
      </c>
      <c r="DB268">
        <v>8760</v>
      </c>
      <c r="DC268">
        <v>8760</v>
      </c>
    </row>
    <row r="269" spans="1:107">
      <c r="A269" t="s">
        <v>612</v>
      </c>
      <c r="B269" t="s">
        <v>612</v>
      </c>
      <c r="C269" t="s">
        <v>742</v>
      </c>
      <c r="D269" t="s">
        <v>1273</v>
      </c>
      <c r="E269" t="s">
        <v>1274</v>
      </c>
      <c r="F269">
        <v>102619</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2</v>
      </c>
      <c r="AL269">
        <v>7</v>
      </c>
      <c r="AM269">
        <v>8</v>
      </c>
      <c r="AN269">
        <v>11</v>
      </c>
      <c r="AO269">
        <v>20</v>
      </c>
      <c r="AP269">
        <v>33</v>
      </c>
      <c r="AQ269">
        <v>45</v>
      </c>
      <c r="AR269">
        <v>69</v>
      </c>
      <c r="AS269">
        <v>100</v>
      </c>
      <c r="AT269">
        <v>135</v>
      </c>
      <c r="AU269">
        <v>201</v>
      </c>
      <c r="AV269">
        <v>261</v>
      </c>
      <c r="AW269">
        <v>353</v>
      </c>
      <c r="AX269">
        <v>429</v>
      </c>
      <c r="AY269">
        <v>555</v>
      </c>
      <c r="AZ269">
        <v>713</v>
      </c>
      <c r="BA269">
        <v>932</v>
      </c>
      <c r="BB269">
        <v>1199</v>
      </c>
      <c r="BC269">
        <v>1584</v>
      </c>
      <c r="BD269">
        <v>1934</v>
      </c>
      <c r="BE269">
        <v>2494</v>
      </c>
      <c r="BF269">
        <v>2887</v>
      </c>
      <c r="BG269">
        <v>3340</v>
      </c>
      <c r="BH269">
        <v>3689</v>
      </c>
      <c r="BI269">
        <v>4068</v>
      </c>
      <c r="BJ269">
        <v>4346</v>
      </c>
      <c r="BK269">
        <v>4652</v>
      </c>
      <c r="BL269">
        <v>4883</v>
      </c>
      <c r="BM269">
        <v>5226</v>
      </c>
      <c r="BN269">
        <v>5543</v>
      </c>
      <c r="BO269">
        <v>5901</v>
      </c>
      <c r="BP269">
        <v>6169</v>
      </c>
      <c r="BQ269">
        <v>6497</v>
      </c>
      <c r="BR269">
        <v>6778</v>
      </c>
      <c r="BS269">
        <v>7143</v>
      </c>
      <c r="BT269">
        <v>7378</v>
      </c>
      <c r="BU269">
        <v>7653</v>
      </c>
      <c r="BV269">
        <v>7891</v>
      </c>
      <c r="BW269">
        <v>8100</v>
      </c>
      <c r="BX269">
        <v>8230</v>
      </c>
      <c r="BY269">
        <v>8399</v>
      </c>
      <c r="BZ269">
        <v>8501</v>
      </c>
      <c r="CA269">
        <v>8608</v>
      </c>
      <c r="CB269">
        <v>8673</v>
      </c>
      <c r="CC269">
        <v>8719</v>
      </c>
      <c r="CD269">
        <v>8731</v>
      </c>
      <c r="CE269">
        <v>8743</v>
      </c>
      <c r="CF269">
        <v>8750</v>
      </c>
      <c r="CG269">
        <v>8756</v>
      </c>
      <c r="CH269">
        <v>8759</v>
      </c>
      <c r="CI269">
        <v>8760</v>
      </c>
      <c r="CJ269">
        <v>8760</v>
      </c>
      <c r="CK269">
        <v>8760</v>
      </c>
      <c r="CL269">
        <v>8760</v>
      </c>
      <c r="CM269">
        <v>8760</v>
      </c>
      <c r="CN269">
        <v>8760</v>
      </c>
      <c r="CO269">
        <v>8760</v>
      </c>
      <c r="CP269">
        <v>8760</v>
      </c>
      <c r="CQ269">
        <v>8760</v>
      </c>
      <c r="CR269">
        <v>8760</v>
      </c>
      <c r="CS269">
        <v>8760</v>
      </c>
      <c r="CT269">
        <v>8760</v>
      </c>
      <c r="CU269">
        <v>8760</v>
      </c>
      <c r="CV269">
        <v>8760</v>
      </c>
      <c r="CW269">
        <v>8760</v>
      </c>
      <c r="CX269">
        <v>8760</v>
      </c>
      <c r="CY269">
        <v>8760</v>
      </c>
      <c r="CZ269">
        <v>8760</v>
      </c>
      <c r="DA269">
        <v>8760</v>
      </c>
      <c r="DB269">
        <v>8760</v>
      </c>
      <c r="DC269">
        <v>8760</v>
      </c>
    </row>
    <row r="270" spans="1:107">
      <c r="A270" t="s">
        <v>613</v>
      </c>
      <c r="B270" t="s">
        <v>613</v>
      </c>
      <c r="C270" t="s">
        <v>742</v>
      </c>
      <c r="D270" t="s">
        <v>1275</v>
      </c>
      <c r="E270" t="s">
        <v>1276</v>
      </c>
      <c r="F270">
        <v>102822</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4</v>
      </c>
      <c r="AH270">
        <v>9</v>
      </c>
      <c r="AI270">
        <v>14</v>
      </c>
      <c r="AJ270">
        <v>19</v>
      </c>
      <c r="AK270">
        <v>31</v>
      </c>
      <c r="AL270">
        <v>49</v>
      </c>
      <c r="AM270">
        <v>70</v>
      </c>
      <c r="AN270">
        <v>93</v>
      </c>
      <c r="AO270">
        <v>126</v>
      </c>
      <c r="AP270">
        <v>154</v>
      </c>
      <c r="AQ270">
        <v>187</v>
      </c>
      <c r="AR270">
        <v>230</v>
      </c>
      <c r="AS270">
        <v>304</v>
      </c>
      <c r="AT270">
        <v>366</v>
      </c>
      <c r="AU270">
        <v>452</v>
      </c>
      <c r="AV270">
        <v>567</v>
      </c>
      <c r="AW270">
        <v>718</v>
      </c>
      <c r="AX270">
        <v>855</v>
      </c>
      <c r="AY270">
        <v>1066</v>
      </c>
      <c r="AZ270">
        <v>1238</v>
      </c>
      <c r="BA270">
        <v>1528</v>
      </c>
      <c r="BB270">
        <v>1847</v>
      </c>
      <c r="BC270">
        <v>2239</v>
      </c>
      <c r="BD270">
        <v>2540</v>
      </c>
      <c r="BE270">
        <v>3061</v>
      </c>
      <c r="BF270">
        <v>3468</v>
      </c>
      <c r="BG270">
        <v>3878</v>
      </c>
      <c r="BH270">
        <v>4204</v>
      </c>
      <c r="BI270">
        <v>4513</v>
      </c>
      <c r="BJ270">
        <v>4764</v>
      </c>
      <c r="BK270">
        <v>5053</v>
      </c>
      <c r="BL270">
        <v>5298</v>
      </c>
      <c r="BM270">
        <v>5634</v>
      </c>
      <c r="BN270">
        <v>5884</v>
      </c>
      <c r="BO270">
        <v>6240</v>
      </c>
      <c r="BP270">
        <v>6526</v>
      </c>
      <c r="BQ270">
        <v>6865</v>
      </c>
      <c r="BR270">
        <v>7131</v>
      </c>
      <c r="BS270">
        <v>7394</v>
      </c>
      <c r="BT270">
        <v>7638</v>
      </c>
      <c r="BU270">
        <v>7891</v>
      </c>
      <c r="BV270">
        <v>8112</v>
      </c>
      <c r="BW270">
        <v>8266</v>
      </c>
      <c r="BX270">
        <v>8377</v>
      </c>
      <c r="BY270">
        <v>8504</v>
      </c>
      <c r="BZ270">
        <v>8600</v>
      </c>
      <c r="CA270">
        <v>8672</v>
      </c>
      <c r="CB270">
        <v>8708</v>
      </c>
      <c r="CC270">
        <v>8737</v>
      </c>
      <c r="CD270">
        <v>8749</v>
      </c>
      <c r="CE270">
        <v>8759</v>
      </c>
      <c r="CF270">
        <v>8760</v>
      </c>
      <c r="CG270">
        <v>8760</v>
      </c>
      <c r="CH270">
        <v>8760</v>
      </c>
      <c r="CI270">
        <v>8760</v>
      </c>
      <c r="CJ270">
        <v>8760</v>
      </c>
      <c r="CK270">
        <v>8760</v>
      </c>
      <c r="CL270">
        <v>8760</v>
      </c>
      <c r="CM270">
        <v>8760</v>
      </c>
      <c r="CN270">
        <v>8760</v>
      </c>
      <c r="CO270">
        <v>8760</v>
      </c>
      <c r="CP270">
        <v>8760</v>
      </c>
      <c r="CQ270">
        <v>8760</v>
      </c>
      <c r="CR270">
        <v>8760</v>
      </c>
      <c r="CS270">
        <v>8760</v>
      </c>
      <c r="CT270">
        <v>8760</v>
      </c>
      <c r="CU270">
        <v>8760</v>
      </c>
      <c r="CV270">
        <v>8760</v>
      </c>
      <c r="CW270">
        <v>8760</v>
      </c>
      <c r="CX270">
        <v>8760</v>
      </c>
      <c r="CY270">
        <v>8760</v>
      </c>
      <c r="CZ270">
        <v>8760</v>
      </c>
      <c r="DA270">
        <v>8760</v>
      </c>
      <c r="DB270">
        <v>8760</v>
      </c>
      <c r="DC270">
        <v>8760</v>
      </c>
    </row>
    <row r="271" spans="1:107">
      <c r="A271" t="s">
        <v>614</v>
      </c>
      <c r="B271" t="s">
        <v>614</v>
      </c>
      <c r="C271" t="s">
        <v>742</v>
      </c>
      <c r="D271" t="s">
        <v>1277</v>
      </c>
      <c r="E271" t="s">
        <v>1278</v>
      </c>
      <c r="F271">
        <v>102305</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1</v>
      </c>
      <c r="AR271">
        <v>8</v>
      </c>
      <c r="AS271">
        <v>22</v>
      </c>
      <c r="AT271">
        <v>36</v>
      </c>
      <c r="AU271">
        <v>67</v>
      </c>
      <c r="AV271">
        <v>109</v>
      </c>
      <c r="AW271">
        <v>159</v>
      </c>
      <c r="AX271">
        <v>234</v>
      </c>
      <c r="AY271">
        <v>354</v>
      </c>
      <c r="AZ271">
        <v>477</v>
      </c>
      <c r="BA271">
        <v>670</v>
      </c>
      <c r="BB271">
        <v>841</v>
      </c>
      <c r="BC271">
        <v>1098</v>
      </c>
      <c r="BD271">
        <v>1345</v>
      </c>
      <c r="BE271">
        <v>1759</v>
      </c>
      <c r="BF271">
        <v>2122</v>
      </c>
      <c r="BG271">
        <v>2647</v>
      </c>
      <c r="BH271">
        <v>3138</v>
      </c>
      <c r="BI271">
        <v>3573</v>
      </c>
      <c r="BJ271">
        <v>3853</v>
      </c>
      <c r="BK271">
        <v>4237</v>
      </c>
      <c r="BL271">
        <v>4545</v>
      </c>
      <c r="BM271">
        <v>4905</v>
      </c>
      <c r="BN271">
        <v>5184</v>
      </c>
      <c r="BO271">
        <v>5556</v>
      </c>
      <c r="BP271">
        <v>5885</v>
      </c>
      <c r="BQ271">
        <v>6291</v>
      </c>
      <c r="BR271">
        <v>6624</v>
      </c>
      <c r="BS271">
        <v>6996</v>
      </c>
      <c r="BT271">
        <v>7263</v>
      </c>
      <c r="BU271">
        <v>7589</v>
      </c>
      <c r="BV271">
        <v>7800</v>
      </c>
      <c r="BW271">
        <v>7984</v>
      </c>
      <c r="BX271">
        <v>8136</v>
      </c>
      <c r="BY271">
        <v>8274</v>
      </c>
      <c r="BZ271">
        <v>8375</v>
      </c>
      <c r="CA271">
        <v>8471</v>
      </c>
      <c r="CB271">
        <v>8557</v>
      </c>
      <c r="CC271">
        <v>8640</v>
      </c>
      <c r="CD271">
        <v>8679</v>
      </c>
      <c r="CE271">
        <v>8719</v>
      </c>
      <c r="CF271">
        <v>8742</v>
      </c>
      <c r="CG271">
        <v>8754</v>
      </c>
      <c r="CH271">
        <v>8760</v>
      </c>
      <c r="CI271">
        <v>8760</v>
      </c>
      <c r="CJ271">
        <v>8760</v>
      </c>
      <c r="CK271">
        <v>8760</v>
      </c>
      <c r="CL271">
        <v>8760</v>
      </c>
      <c r="CM271">
        <v>8760</v>
      </c>
      <c r="CN271">
        <v>8760</v>
      </c>
      <c r="CO271">
        <v>8760</v>
      </c>
      <c r="CP271">
        <v>8760</v>
      </c>
      <c r="CQ271">
        <v>8760</v>
      </c>
      <c r="CR271">
        <v>8760</v>
      </c>
      <c r="CS271">
        <v>8760</v>
      </c>
      <c r="CT271">
        <v>8760</v>
      </c>
      <c r="CU271">
        <v>8760</v>
      </c>
      <c r="CV271">
        <v>8760</v>
      </c>
      <c r="CW271">
        <v>8760</v>
      </c>
      <c r="CX271">
        <v>8760</v>
      </c>
      <c r="CY271">
        <v>8760</v>
      </c>
      <c r="CZ271">
        <v>8760</v>
      </c>
      <c r="DA271">
        <v>8760</v>
      </c>
      <c r="DB271">
        <v>8760</v>
      </c>
      <c r="DC271">
        <v>8760</v>
      </c>
    </row>
    <row r="272" spans="1:107">
      <c r="A272" t="s">
        <v>615</v>
      </c>
      <c r="B272" t="s">
        <v>615</v>
      </c>
      <c r="C272" t="s">
        <v>742</v>
      </c>
      <c r="D272" t="s">
        <v>1279</v>
      </c>
      <c r="E272" t="s">
        <v>1280</v>
      </c>
      <c r="F272">
        <v>102123</v>
      </c>
      <c r="G272">
        <v>0</v>
      </c>
      <c r="H272">
        <v>0</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5</v>
      </c>
      <c r="AV272">
        <v>8</v>
      </c>
      <c r="AW272">
        <v>21</v>
      </c>
      <c r="AX272">
        <v>34</v>
      </c>
      <c r="AY272">
        <v>54</v>
      </c>
      <c r="AZ272">
        <v>100</v>
      </c>
      <c r="BA272">
        <v>214</v>
      </c>
      <c r="BB272">
        <v>373</v>
      </c>
      <c r="BC272">
        <v>623</v>
      </c>
      <c r="BD272">
        <v>853</v>
      </c>
      <c r="BE272">
        <v>1236</v>
      </c>
      <c r="BF272">
        <v>1645</v>
      </c>
      <c r="BG272">
        <v>2223</v>
      </c>
      <c r="BH272">
        <v>2661</v>
      </c>
      <c r="BI272">
        <v>3121</v>
      </c>
      <c r="BJ272">
        <v>3421</v>
      </c>
      <c r="BK272">
        <v>3801</v>
      </c>
      <c r="BL272">
        <v>4163</v>
      </c>
      <c r="BM272">
        <v>4608</v>
      </c>
      <c r="BN272">
        <v>4865</v>
      </c>
      <c r="BO272">
        <v>5240</v>
      </c>
      <c r="BP272">
        <v>5570</v>
      </c>
      <c r="BQ272">
        <v>6115</v>
      </c>
      <c r="BR272">
        <v>6471</v>
      </c>
      <c r="BS272">
        <v>6866</v>
      </c>
      <c r="BT272">
        <v>7186</v>
      </c>
      <c r="BU272">
        <v>7497</v>
      </c>
      <c r="BV272">
        <v>7751</v>
      </c>
      <c r="BW272">
        <v>8031</v>
      </c>
      <c r="BX272">
        <v>8248</v>
      </c>
      <c r="BY272">
        <v>8441</v>
      </c>
      <c r="BZ272">
        <v>8562</v>
      </c>
      <c r="CA272">
        <v>8638</v>
      </c>
      <c r="CB272">
        <v>8689</v>
      </c>
      <c r="CC272">
        <v>8727</v>
      </c>
      <c r="CD272">
        <v>8743</v>
      </c>
      <c r="CE272">
        <v>8758</v>
      </c>
      <c r="CF272">
        <v>8760</v>
      </c>
      <c r="CG272">
        <v>8760</v>
      </c>
      <c r="CH272">
        <v>8760</v>
      </c>
      <c r="CI272">
        <v>8760</v>
      </c>
      <c r="CJ272">
        <v>8760</v>
      </c>
      <c r="CK272">
        <v>8760</v>
      </c>
      <c r="CL272">
        <v>8760</v>
      </c>
      <c r="CM272">
        <v>8760</v>
      </c>
      <c r="CN272">
        <v>8760</v>
      </c>
      <c r="CO272">
        <v>8760</v>
      </c>
      <c r="CP272">
        <v>8760</v>
      </c>
      <c r="CQ272">
        <v>8760</v>
      </c>
      <c r="CR272">
        <v>8760</v>
      </c>
      <c r="CS272">
        <v>8760</v>
      </c>
      <c r="CT272">
        <v>8760</v>
      </c>
      <c r="CU272">
        <v>8760</v>
      </c>
      <c r="CV272">
        <v>8760</v>
      </c>
      <c r="CW272">
        <v>8760</v>
      </c>
      <c r="CX272">
        <v>8760</v>
      </c>
      <c r="CY272">
        <v>8760</v>
      </c>
      <c r="CZ272">
        <v>8760</v>
      </c>
      <c r="DA272">
        <v>8760</v>
      </c>
      <c r="DB272">
        <v>8760</v>
      </c>
      <c r="DC272">
        <v>8760</v>
      </c>
    </row>
    <row r="273" spans="1:107">
      <c r="A273" t="s">
        <v>628</v>
      </c>
      <c r="B273" t="s">
        <v>628</v>
      </c>
      <c r="C273" t="s">
        <v>742</v>
      </c>
      <c r="D273" t="s">
        <v>1281</v>
      </c>
      <c r="E273" t="s">
        <v>1282</v>
      </c>
      <c r="F273">
        <v>102239</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3</v>
      </c>
      <c r="AN273">
        <v>15</v>
      </c>
      <c r="AO273">
        <v>26</v>
      </c>
      <c r="AP273">
        <v>35</v>
      </c>
      <c r="AQ273">
        <v>46</v>
      </c>
      <c r="AR273">
        <v>60</v>
      </c>
      <c r="AS273">
        <v>72</v>
      </c>
      <c r="AT273">
        <v>91</v>
      </c>
      <c r="AU273">
        <v>132</v>
      </c>
      <c r="AV273">
        <v>168</v>
      </c>
      <c r="AW273">
        <v>273</v>
      </c>
      <c r="AX273">
        <v>361</v>
      </c>
      <c r="AY273">
        <v>488</v>
      </c>
      <c r="AZ273">
        <v>588</v>
      </c>
      <c r="BA273">
        <v>746</v>
      </c>
      <c r="BB273">
        <v>886</v>
      </c>
      <c r="BC273">
        <v>1140</v>
      </c>
      <c r="BD273">
        <v>1384</v>
      </c>
      <c r="BE273">
        <v>1859</v>
      </c>
      <c r="BF273">
        <v>2242</v>
      </c>
      <c r="BG273">
        <v>2718</v>
      </c>
      <c r="BH273">
        <v>3077</v>
      </c>
      <c r="BI273">
        <v>3461</v>
      </c>
      <c r="BJ273">
        <v>3828</v>
      </c>
      <c r="BK273">
        <v>4216</v>
      </c>
      <c r="BL273">
        <v>4532</v>
      </c>
      <c r="BM273">
        <v>4909</v>
      </c>
      <c r="BN273">
        <v>5211</v>
      </c>
      <c r="BO273">
        <v>5589</v>
      </c>
      <c r="BP273">
        <v>5934</v>
      </c>
      <c r="BQ273">
        <v>6364</v>
      </c>
      <c r="BR273">
        <v>6676</v>
      </c>
      <c r="BS273">
        <v>7099</v>
      </c>
      <c r="BT273">
        <v>7413</v>
      </c>
      <c r="BU273">
        <v>7700</v>
      </c>
      <c r="BV273">
        <v>7910</v>
      </c>
      <c r="BW273">
        <v>8138</v>
      </c>
      <c r="BX273">
        <v>8310</v>
      </c>
      <c r="BY273">
        <v>8440</v>
      </c>
      <c r="BZ273">
        <v>8511</v>
      </c>
      <c r="CA273">
        <v>8584</v>
      </c>
      <c r="CB273">
        <v>8631</v>
      </c>
      <c r="CC273">
        <v>8674</v>
      </c>
      <c r="CD273">
        <v>8698</v>
      </c>
      <c r="CE273">
        <v>8707</v>
      </c>
      <c r="CF273">
        <v>8722</v>
      </c>
      <c r="CG273">
        <v>8733</v>
      </c>
      <c r="CH273">
        <v>8747</v>
      </c>
      <c r="CI273">
        <v>8759</v>
      </c>
      <c r="CJ273">
        <v>8760</v>
      </c>
      <c r="CK273">
        <v>8760</v>
      </c>
      <c r="CL273">
        <v>8760</v>
      </c>
      <c r="CM273">
        <v>8760</v>
      </c>
      <c r="CN273">
        <v>8760</v>
      </c>
      <c r="CO273">
        <v>8760</v>
      </c>
      <c r="CP273">
        <v>8760</v>
      </c>
      <c r="CQ273">
        <v>8760</v>
      </c>
      <c r="CR273">
        <v>8760</v>
      </c>
      <c r="CS273">
        <v>8760</v>
      </c>
      <c r="CT273">
        <v>8760</v>
      </c>
      <c r="CU273">
        <v>8760</v>
      </c>
      <c r="CV273">
        <v>8760</v>
      </c>
      <c r="CW273">
        <v>8760</v>
      </c>
      <c r="CX273">
        <v>8760</v>
      </c>
      <c r="CY273">
        <v>8760</v>
      </c>
      <c r="CZ273">
        <v>8760</v>
      </c>
      <c r="DA273">
        <v>8760</v>
      </c>
      <c r="DB273">
        <v>8760</v>
      </c>
      <c r="DC273">
        <v>8760</v>
      </c>
    </row>
    <row r="274" spans="1:107">
      <c r="A274" t="s">
        <v>617</v>
      </c>
      <c r="B274" t="s">
        <v>617</v>
      </c>
      <c r="C274" t="s">
        <v>742</v>
      </c>
      <c r="D274" t="s">
        <v>1283</v>
      </c>
      <c r="E274" t="s">
        <v>791</v>
      </c>
      <c r="F274">
        <v>102306</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3</v>
      </c>
      <c r="AP274">
        <v>5</v>
      </c>
      <c r="AQ274">
        <v>9</v>
      </c>
      <c r="AR274">
        <v>21</v>
      </c>
      <c r="AS274">
        <v>29</v>
      </c>
      <c r="AT274">
        <v>38</v>
      </c>
      <c r="AU274">
        <v>56</v>
      </c>
      <c r="AV274">
        <v>73</v>
      </c>
      <c r="AW274">
        <v>117</v>
      </c>
      <c r="AX274">
        <v>162</v>
      </c>
      <c r="AY274">
        <v>231</v>
      </c>
      <c r="AZ274">
        <v>322</v>
      </c>
      <c r="BA274">
        <v>474</v>
      </c>
      <c r="BB274">
        <v>624</v>
      </c>
      <c r="BC274">
        <v>928</v>
      </c>
      <c r="BD274">
        <v>1158</v>
      </c>
      <c r="BE274">
        <v>1551</v>
      </c>
      <c r="BF274">
        <v>2031</v>
      </c>
      <c r="BG274">
        <v>2497</v>
      </c>
      <c r="BH274">
        <v>2842</v>
      </c>
      <c r="BI274">
        <v>3273</v>
      </c>
      <c r="BJ274">
        <v>3574</v>
      </c>
      <c r="BK274">
        <v>3997</v>
      </c>
      <c r="BL274">
        <v>4353</v>
      </c>
      <c r="BM274">
        <v>4763</v>
      </c>
      <c r="BN274">
        <v>5050</v>
      </c>
      <c r="BO274">
        <v>5377</v>
      </c>
      <c r="BP274">
        <v>5681</v>
      </c>
      <c r="BQ274">
        <v>6085</v>
      </c>
      <c r="BR274">
        <v>6461</v>
      </c>
      <c r="BS274">
        <v>6871</v>
      </c>
      <c r="BT274">
        <v>7172</v>
      </c>
      <c r="BU274">
        <v>7460</v>
      </c>
      <c r="BV274">
        <v>7669</v>
      </c>
      <c r="BW274">
        <v>7950</v>
      </c>
      <c r="BX274">
        <v>8123</v>
      </c>
      <c r="BY274">
        <v>8307</v>
      </c>
      <c r="BZ274">
        <v>8428</v>
      </c>
      <c r="CA274">
        <v>8552</v>
      </c>
      <c r="CB274">
        <v>8631</v>
      </c>
      <c r="CC274">
        <v>8718</v>
      </c>
      <c r="CD274">
        <v>8745</v>
      </c>
      <c r="CE274">
        <v>8755</v>
      </c>
      <c r="CF274">
        <v>8760</v>
      </c>
      <c r="CG274">
        <v>8760</v>
      </c>
      <c r="CH274">
        <v>8760</v>
      </c>
      <c r="CI274">
        <v>8760</v>
      </c>
      <c r="CJ274">
        <v>8760</v>
      </c>
      <c r="CK274">
        <v>8760</v>
      </c>
      <c r="CL274">
        <v>8760</v>
      </c>
      <c r="CM274">
        <v>8760</v>
      </c>
      <c r="CN274">
        <v>8760</v>
      </c>
      <c r="CO274">
        <v>8760</v>
      </c>
      <c r="CP274">
        <v>8760</v>
      </c>
      <c r="CQ274">
        <v>8760</v>
      </c>
      <c r="CR274">
        <v>8760</v>
      </c>
      <c r="CS274">
        <v>8760</v>
      </c>
      <c r="CT274">
        <v>8760</v>
      </c>
      <c r="CU274">
        <v>8760</v>
      </c>
      <c r="CV274">
        <v>8760</v>
      </c>
      <c r="CW274">
        <v>8760</v>
      </c>
      <c r="CX274">
        <v>8760</v>
      </c>
      <c r="CY274">
        <v>8760</v>
      </c>
      <c r="CZ274">
        <v>8760</v>
      </c>
      <c r="DA274">
        <v>8760</v>
      </c>
      <c r="DB274">
        <v>8760</v>
      </c>
      <c r="DC274">
        <v>8760</v>
      </c>
    </row>
    <row r="275" spans="1:107">
      <c r="A275" t="s">
        <v>616</v>
      </c>
      <c r="B275" t="s">
        <v>616</v>
      </c>
      <c r="C275" t="s">
        <v>742</v>
      </c>
      <c r="D275" t="s">
        <v>1284</v>
      </c>
      <c r="E275" t="s">
        <v>1285</v>
      </c>
      <c r="F275">
        <v>102505</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3</v>
      </c>
      <c r="AH275">
        <v>8</v>
      </c>
      <c r="AI275">
        <v>23</v>
      </c>
      <c r="AJ275">
        <v>38</v>
      </c>
      <c r="AK275">
        <v>57</v>
      </c>
      <c r="AL275">
        <v>70</v>
      </c>
      <c r="AM275">
        <v>90</v>
      </c>
      <c r="AN275">
        <v>117</v>
      </c>
      <c r="AO275">
        <v>134</v>
      </c>
      <c r="AP275">
        <v>150</v>
      </c>
      <c r="AQ275">
        <v>191</v>
      </c>
      <c r="AR275">
        <v>217</v>
      </c>
      <c r="AS275">
        <v>259</v>
      </c>
      <c r="AT275">
        <v>311</v>
      </c>
      <c r="AU275">
        <v>404</v>
      </c>
      <c r="AV275">
        <v>507</v>
      </c>
      <c r="AW275">
        <v>628</v>
      </c>
      <c r="AX275">
        <v>753</v>
      </c>
      <c r="AY275">
        <v>928</v>
      </c>
      <c r="AZ275">
        <v>1098</v>
      </c>
      <c r="BA275">
        <v>1351</v>
      </c>
      <c r="BB275">
        <v>1567</v>
      </c>
      <c r="BC275">
        <v>1898</v>
      </c>
      <c r="BD275">
        <v>2194</v>
      </c>
      <c r="BE275">
        <v>2607</v>
      </c>
      <c r="BF275">
        <v>2976</v>
      </c>
      <c r="BG275">
        <v>3394</v>
      </c>
      <c r="BH275">
        <v>3718</v>
      </c>
      <c r="BI275">
        <v>4153</v>
      </c>
      <c r="BJ275">
        <v>4501</v>
      </c>
      <c r="BK275">
        <v>4831</v>
      </c>
      <c r="BL275">
        <v>5109</v>
      </c>
      <c r="BM275">
        <v>5405</v>
      </c>
      <c r="BN275">
        <v>5678</v>
      </c>
      <c r="BO275">
        <v>6030</v>
      </c>
      <c r="BP275">
        <v>6319</v>
      </c>
      <c r="BQ275">
        <v>6670</v>
      </c>
      <c r="BR275">
        <v>6919</v>
      </c>
      <c r="BS275">
        <v>7218</v>
      </c>
      <c r="BT275">
        <v>7450</v>
      </c>
      <c r="BU275">
        <v>7696</v>
      </c>
      <c r="BV275">
        <v>7885</v>
      </c>
      <c r="BW275">
        <v>8073</v>
      </c>
      <c r="BX275">
        <v>8238</v>
      </c>
      <c r="BY275">
        <v>8365</v>
      </c>
      <c r="BZ275">
        <v>8466</v>
      </c>
      <c r="CA275">
        <v>8573</v>
      </c>
      <c r="CB275">
        <v>8647</v>
      </c>
      <c r="CC275">
        <v>8682</v>
      </c>
      <c r="CD275">
        <v>8705</v>
      </c>
      <c r="CE275">
        <v>8730</v>
      </c>
      <c r="CF275">
        <v>8747</v>
      </c>
      <c r="CG275">
        <v>8760</v>
      </c>
      <c r="CH275">
        <v>8760</v>
      </c>
      <c r="CI275">
        <v>8760</v>
      </c>
      <c r="CJ275">
        <v>8760</v>
      </c>
      <c r="CK275">
        <v>8760</v>
      </c>
      <c r="CL275">
        <v>8760</v>
      </c>
      <c r="CM275">
        <v>8760</v>
      </c>
      <c r="CN275">
        <v>8760</v>
      </c>
      <c r="CO275">
        <v>8760</v>
      </c>
      <c r="CP275">
        <v>8760</v>
      </c>
      <c r="CQ275">
        <v>8760</v>
      </c>
      <c r="CR275">
        <v>8760</v>
      </c>
      <c r="CS275">
        <v>8760</v>
      </c>
      <c r="CT275">
        <v>8760</v>
      </c>
      <c r="CU275">
        <v>8760</v>
      </c>
      <c r="CV275">
        <v>8760</v>
      </c>
      <c r="CW275">
        <v>8760</v>
      </c>
      <c r="CX275">
        <v>8760</v>
      </c>
      <c r="CY275">
        <v>8760</v>
      </c>
      <c r="CZ275">
        <v>8760</v>
      </c>
      <c r="DA275">
        <v>8760</v>
      </c>
      <c r="DB275">
        <v>8760</v>
      </c>
      <c r="DC275">
        <v>8760</v>
      </c>
    </row>
    <row r="276" spans="1:107">
      <c r="A276" t="s">
        <v>619</v>
      </c>
      <c r="B276" t="s">
        <v>619</v>
      </c>
      <c r="C276" t="s">
        <v>742</v>
      </c>
      <c r="D276" t="s">
        <v>1286</v>
      </c>
      <c r="E276" t="s">
        <v>1287</v>
      </c>
      <c r="F276">
        <v>102328</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1</v>
      </c>
      <c r="AQ276">
        <v>5</v>
      </c>
      <c r="AR276">
        <v>10</v>
      </c>
      <c r="AS276">
        <v>22</v>
      </c>
      <c r="AT276">
        <v>39</v>
      </c>
      <c r="AU276">
        <v>78</v>
      </c>
      <c r="AV276">
        <v>137</v>
      </c>
      <c r="AW276">
        <v>221</v>
      </c>
      <c r="AX276">
        <v>309</v>
      </c>
      <c r="AY276">
        <v>427</v>
      </c>
      <c r="AZ276">
        <v>540</v>
      </c>
      <c r="BA276">
        <v>776</v>
      </c>
      <c r="BB276">
        <v>980</v>
      </c>
      <c r="BC276">
        <v>1275</v>
      </c>
      <c r="BD276">
        <v>1534</v>
      </c>
      <c r="BE276">
        <v>2071</v>
      </c>
      <c r="BF276">
        <v>2480</v>
      </c>
      <c r="BG276">
        <v>2954</v>
      </c>
      <c r="BH276">
        <v>3278</v>
      </c>
      <c r="BI276">
        <v>3774</v>
      </c>
      <c r="BJ276">
        <v>4121</v>
      </c>
      <c r="BK276">
        <v>4519</v>
      </c>
      <c r="BL276">
        <v>4833</v>
      </c>
      <c r="BM276">
        <v>5273</v>
      </c>
      <c r="BN276">
        <v>5577</v>
      </c>
      <c r="BO276">
        <v>5975</v>
      </c>
      <c r="BP276">
        <v>6235</v>
      </c>
      <c r="BQ276">
        <v>6570</v>
      </c>
      <c r="BR276">
        <v>6862</v>
      </c>
      <c r="BS276">
        <v>7203</v>
      </c>
      <c r="BT276">
        <v>7457</v>
      </c>
      <c r="BU276">
        <v>7734</v>
      </c>
      <c r="BV276">
        <v>7917</v>
      </c>
      <c r="BW276">
        <v>8110</v>
      </c>
      <c r="BX276">
        <v>8248</v>
      </c>
      <c r="BY276">
        <v>8389</v>
      </c>
      <c r="BZ276">
        <v>8506</v>
      </c>
      <c r="CA276">
        <v>8608</v>
      </c>
      <c r="CB276">
        <v>8675</v>
      </c>
      <c r="CC276">
        <v>8722</v>
      </c>
      <c r="CD276">
        <v>8746</v>
      </c>
      <c r="CE276">
        <v>8757</v>
      </c>
      <c r="CF276">
        <v>8760</v>
      </c>
      <c r="CG276">
        <v>8760</v>
      </c>
      <c r="CH276">
        <v>8760</v>
      </c>
      <c r="CI276">
        <v>8760</v>
      </c>
      <c r="CJ276">
        <v>8760</v>
      </c>
      <c r="CK276">
        <v>8760</v>
      </c>
      <c r="CL276">
        <v>8760</v>
      </c>
      <c r="CM276">
        <v>8760</v>
      </c>
      <c r="CN276">
        <v>8760</v>
      </c>
      <c r="CO276">
        <v>8760</v>
      </c>
      <c r="CP276">
        <v>8760</v>
      </c>
      <c r="CQ276">
        <v>8760</v>
      </c>
      <c r="CR276">
        <v>8760</v>
      </c>
      <c r="CS276">
        <v>8760</v>
      </c>
      <c r="CT276">
        <v>8760</v>
      </c>
      <c r="CU276">
        <v>8760</v>
      </c>
      <c r="CV276">
        <v>8760</v>
      </c>
      <c r="CW276">
        <v>8760</v>
      </c>
      <c r="CX276">
        <v>8760</v>
      </c>
      <c r="CY276">
        <v>8760</v>
      </c>
      <c r="CZ276">
        <v>8760</v>
      </c>
      <c r="DA276">
        <v>8760</v>
      </c>
      <c r="DB276">
        <v>8760</v>
      </c>
      <c r="DC276">
        <v>8760</v>
      </c>
    </row>
    <row r="277" spans="1:107">
      <c r="A277" t="s">
        <v>618</v>
      </c>
      <c r="B277" t="s">
        <v>618</v>
      </c>
      <c r="C277" t="s">
        <v>742</v>
      </c>
      <c r="D277" t="s">
        <v>1288</v>
      </c>
      <c r="E277" t="s">
        <v>1289</v>
      </c>
      <c r="F277">
        <v>102250</v>
      </c>
      <c r="G277">
        <v>0</v>
      </c>
      <c r="H277">
        <v>0</v>
      </c>
      <c r="I277">
        <v>0</v>
      </c>
      <c r="J277">
        <v>0</v>
      </c>
      <c r="K277">
        <v>0</v>
      </c>
      <c r="L277">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6</v>
      </c>
      <c r="AP277">
        <v>9</v>
      </c>
      <c r="AQ277">
        <v>17</v>
      </c>
      <c r="AR277">
        <v>32</v>
      </c>
      <c r="AS277">
        <v>61</v>
      </c>
      <c r="AT277">
        <v>96</v>
      </c>
      <c r="AU277">
        <v>149</v>
      </c>
      <c r="AV277">
        <v>204</v>
      </c>
      <c r="AW277">
        <v>288</v>
      </c>
      <c r="AX277">
        <v>398</v>
      </c>
      <c r="AY277">
        <v>529</v>
      </c>
      <c r="AZ277">
        <v>663</v>
      </c>
      <c r="BA277">
        <v>830</v>
      </c>
      <c r="BB277">
        <v>1022</v>
      </c>
      <c r="BC277">
        <v>1351</v>
      </c>
      <c r="BD277">
        <v>1585</v>
      </c>
      <c r="BE277">
        <v>2004</v>
      </c>
      <c r="BF277">
        <v>2432</v>
      </c>
      <c r="BG277">
        <v>2959</v>
      </c>
      <c r="BH277">
        <v>3355</v>
      </c>
      <c r="BI277">
        <v>3728</v>
      </c>
      <c r="BJ277">
        <v>4036</v>
      </c>
      <c r="BK277">
        <v>4499</v>
      </c>
      <c r="BL277">
        <v>4839</v>
      </c>
      <c r="BM277">
        <v>5198</v>
      </c>
      <c r="BN277">
        <v>5520</v>
      </c>
      <c r="BO277">
        <v>5913</v>
      </c>
      <c r="BP277">
        <v>6221</v>
      </c>
      <c r="BQ277">
        <v>6563</v>
      </c>
      <c r="BR277">
        <v>6868</v>
      </c>
      <c r="BS277">
        <v>7257</v>
      </c>
      <c r="BT277">
        <v>7569</v>
      </c>
      <c r="BU277">
        <v>7857</v>
      </c>
      <c r="BV277">
        <v>8072</v>
      </c>
      <c r="BW277">
        <v>8252</v>
      </c>
      <c r="BX277">
        <v>8369</v>
      </c>
      <c r="BY277">
        <v>8488</v>
      </c>
      <c r="BZ277">
        <v>8557</v>
      </c>
      <c r="CA277">
        <v>8616</v>
      </c>
      <c r="CB277">
        <v>8649</v>
      </c>
      <c r="CC277">
        <v>8691</v>
      </c>
      <c r="CD277">
        <v>8717</v>
      </c>
      <c r="CE277">
        <v>8738</v>
      </c>
      <c r="CF277">
        <v>8749</v>
      </c>
      <c r="CG277">
        <v>8759</v>
      </c>
      <c r="CH277">
        <v>8759</v>
      </c>
      <c r="CI277">
        <v>8759</v>
      </c>
      <c r="CJ277">
        <v>8760</v>
      </c>
      <c r="CK277">
        <v>8760</v>
      </c>
      <c r="CL277">
        <v>8760</v>
      </c>
      <c r="CM277">
        <v>8760</v>
      </c>
      <c r="CN277">
        <v>8760</v>
      </c>
      <c r="CO277">
        <v>8760</v>
      </c>
      <c r="CP277">
        <v>8760</v>
      </c>
      <c r="CQ277">
        <v>8760</v>
      </c>
      <c r="CR277">
        <v>8760</v>
      </c>
      <c r="CS277">
        <v>8760</v>
      </c>
      <c r="CT277">
        <v>8760</v>
      </c>
      <c r="CU277">
        <v>8760</v>
      </c>
      <c r="CV277">
        <v>8760</v>
      </c>
      <c r="CW277">
        <v>8760</v>
      </c>
      <c r="CX277">
        <v>8760</v>
      </c>
      <c r="CY277">
        <v>8760</v>
      </c>
      <c r="CZ277">
        <v>8760</v>
      </c>
      <c r="DA277">
        <v>8760</v>
      </c>
      <c r="DB277">
        <v>8760</v>
      </c>
      <c r="DC277">
        <v>8760</v>
      </c>
    </row>
    <row r="278" spans="1:107">
      <c r="A278" t="s">
        <v>620</v>
      </c>
      <c r="B278" t="s">
        <v>620</v>
      </c>
      <c r="C278" t="s">
        <v>742</v>
      </c>
      <c r="D278" t="s">
        <v>1290</v>
      </c>
      <c r="E278" t="s">
        <v>1291</v>
      </c>
      <c r="F278">
        <v>102101</v>
      </c>
      <c r="G278">
        <v>0</v>
      </c>
      <c r="H278">
        <v>0</v>
      </c>
      <c r="I278">
        <v>0</v>
      </c>
      <c r="J278">
        <v>0</v>
      </c>
      <c r="K278">
        <v>0</v>
      </c>
      <c r="L278">
        <v>0</v>
      </c>
      <c r="M278">
        <v>0</v>
      </c>
      <c r="N278">
        <v>0</v>
      </c>
      <c r="O278">
        <v>0</v>
      </c>
      <c r="P278">
        <v>0</v>
      </c>
      <c r="Q278">
        <v>0</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v>0</v>
      </c>
      <c r="AY278">
        <v>14</v>
      </c>
      <c r="AZ278">
        <v>37</v>
      </c>
      <c r="BA278">
        <v>60</v>
      </c>
      <c r="BB278">
        <v>124</v>
      </c>
      <c r="BC278">
        <v>305</v>
      </c>
      <c r="BD278">
        <v>504</v>
      </c>
      <c r="BE278">
        <v>838</v>
      </c>
      <c r="BF278">
        <v>1105</v>
      </c>
      <c r="BG278">
        <v>1474</v>
      </c>
      <c r="BH278">
        <v>1903</v>
      </c>
      <c r="BI278">
        <v>2483</v>
      </c>
      <c r="BJ278">
        <v>3045</v>
      </c>
      <c r="BK278">
        <v>3683</v>
      </c>
      <c r="BL278">
        <v>4086</v>
      </c>
      <c r="BM278">
        <v>4423</v>
      </c>
      <c r="BN278">
        <v>4672</v>
      </c>
      <c r="BO278">
        <v>5059</v>
      </c>
      <c r="BP278">
        <v>5391</v>
      </c>
      <c r="BQ278">
        <v>5781</v>
      </c>
      <c r="BR278">
        <v>6149</v>
      </c>
      <c r="BS278">
        <v>6645</v>
      </c>
      <c r="BT278">
        <v>7064</v>
      </c>
      <c r="BU278">
        <v>7491</v>
      </c>
      <c r="BV278">
        <v>7807</v>
      </c>
      <c r="BW278">
        <v>8103</v>
      </c>
      <c r="BX278">
        <v>8346</v>
      </c>
      <c r="BY278">
        <v>8527</v>
      </c>
      <c r="BZ278">
        <v>8612</v>
      </c>
      <c r="CA278">
        <v>8683</v>
      </c>
      <c r="CB278">
        <v>8733</v>
      </c>
      <c r="CC278">
        <v>8755</v>
      </c>
      <c r="CD278">
        <v>8760</v>
      </c>
      <c r="CE278">
        <v>8760</v>
      </c>
      <c r="CF278">
        <v>8760</v>
      </c>
      <c r="CG278">
        <v>8760</v>
      </c>
      <c r="CH278">
        <v>8760</v>
      </c>
      <c r="CI278">
        <v>8760</v>
      </c>
      <c r="CJ278">
        <v>8760</v>
      </c>
      <c r="CK278">
        <v>8760</v>
      </c>
      <c r="CL278">
        <v>8760</v>
      </c>
      <c r="CM278">
        <v>8760</v>
      </c>
      <c r="CN278">
        <v>8760</v>
      </c>
      <c r="CO278">
        <v>8760</v>
      </c>
      <c r="CP278">
        <v>8760</v>
      </c>
      <c r="CQ278">
        <v>8760</v>
      </c>
      <c r="CR278">
        <v>8760</v>
      </c>
      <c r="CS278">
        <v>8760</v>
      </c>
      <c r="CT278">
        <v>8760</v>
      </c>
      <c r="CU278">
        <v>8760</v>
      </c>
      <c r="CV278">
        <v>8760</v>
      </c>
      <c r="CW278">
        <v>8760</v>
      </c>
      <c r="CX278">
        <v>8760</v>
      </c>
      <c r="CY278">
        <v>8760</v>
      </c>
      <c r="CZ278">
        <v>8760</v>
      </c>
      <c r="DA278">
        <v>8760</v>
      </c>
      <c r="DB278">
        <v>8760</v>
      </c>
      <c r="DC278">
        <v>8760</v>
      </c>
    </row>
    <row r="279" spans="1:107">
      <c r="A279" t="s">
        <v>621</v>
      </c>
      <c r="B279" t="s">
        <v>621</v>
      </c>
      <c r="C279" t="s">
        <v>742</v>
      </c>
      <c r="D279" t="s">
        <v>1292</v>
      </c>
      <c r="E279" t="s">
        <v>1293</v>
      </c>
      <c r="F279">
        <v>102212</v>
      </c>
      <c r="G279">
        <v>0</v>
      </c>
      <c r="H279">
        <v>0</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2</v>
      </c>
      <c r="AP279">
        <v>4</v>
      </c>
      <c r="AQ279">
        <v>8</v>
      </c>
      <c r="AR279">
        <v>16</v>
      </c>
      <c r="AS279">
        <v>30</v>
      </c>
      <c r="AT279">
        <v>43</v>
      </c>
      <c r="AU279">
        <v>83</v>
      </c>
      <c r="AV279">
        <v>113</v>
      </c>
      <c r="AW279">
        <v>179</v>
      </c>
      <c r="AX279">
        <v>240</v>
      </c>
      <c r="AY279">
        <v>370</v>
      </c>
      <c r="AZ279">
        <v>472</v>
      </c>
      <c r="BA279">
        <v>625</v>
      </c>
      <c r="BB279">
        <v>762</v>
      </c>
      <c r="BC279">
        <v>1005</v>
      </c>
      <c r="BD279">
        <v>1254</v>
      </c>
      <c r="BE279">
        <v>1595</v>
      </c>
      <c r="BF279">
        <v>1984</v>
      </c>
      <c r="BG279">
        <v>2491</v>
      </c>
      <c r="BH279">
        <v>2897</v>
      </c>
      <c r="BI279">
        <v>3362</v>
      </c>
      <c r="BJ279">
        <v>3722</v>
      </c>
      <c r="BK279">
        <v>4136</v>
      </c>
      <c r="BL279">
        <v>4486</v>
      </c>
      <c r="BM279">
        <v>4881</v>
      </c>
      <c r="BN279">
        <v>5222</v>
      </c>
      <c r="BO279">
        <v>5661</v>
      </c>
      <c r="BP279">
        <v>5989</v>
      </c>
      <c r="BQ279">
        <v>6368</v>
      </c>
      <c r="BR279">
        <v>6721</v>
      </c>
      <c r="BS279">
        <v>7061</v>
      </c>
      <c r="BT279">
        <v>7346</v>
      </c>
      <c r="BU279">
        <v>7648</v>
      </c>
      <c r="BV279">
        <v>7853</v>
      </c>
      <c r="BW279">
        <v>8121</v>
      </c>
      <c r="BX279">
        <v>8263</v>
      </c>
      <c r="BY279">
        <v>8428</v>
      </c>
      <c r="BZ279">
        <v>8536</v>
      </c>
      <c r="CA279">
        <v>8608</v>
      </c>
      <c r="CB279">
        <v>8657</v>
      </c>
      <c r="CC279">
        <v>8691</v>
      </c>
      <c r="CD279">
        <v>8717</v>
      </c>
      <c r="CE279">
        <v>8744</v>
      </c>
      <c r="CF279">
        <v>8754</v>
      </c>
      <c r="CG279">
        <v>8760</v>
      </c>
      <c r="CH279">
        <v>8760</v>
      </c>
      <c r="CI279">
        <v>8760</v>
      </c>
      <c r="CJ279">
        <v>8760</v>
      </c>
      <c r="CK279">
        <v>8760</v>
      </c>
      <c r="CL279">
        <v>8760</v>
      </c>
      <c r="CM279">
        <v>8760</v>
      </c>
      <c r="CN279">
        <v>8760</v>
      </c>
      <c r="CO279">
        <v>8760</v>
      </c>
      <c r="CP279">
        <v>8760</v>
      </c>
      <c r="CQ279">
        <v>8760</v>
      </c>
      <c r="CR279">
        <v>8760</v>
      </c>
      <c r="CS279">
        <v>8760</v>
      </c>
      <c r="CT279">
        <v>8760</v>
      </c>
      <c r="CU279">
        <v>8760</v>
      </c>
      <c r="CV279">
        <v>8760</v>
      </c>
      <c r="CW279">
        <v>8760</v>
      </c>
      <c r="CX279">
        <v>8760</v>
      </c>
      <c r="CY279">
        <v>8760</v>
      </c>
      <c r="CZ279">
        <v>8760</v>
      </c>
      <c r="DA279">
        <v>8760</v>
      </c>
      <c r="DB279">
        <v>8760</v>
      </c>
      <c r="DC279">
        <v>8760</v>
      </c>
    </row>
    <row r="280" spans="1:107">
      <c r="A280" t="s">
        <v>622</v>
      </c>
      <c r="B280" t="s">
        <v>622</v>
      </c>
      <c r="C280" t="s">
        <v>742</v>
      </c>
      <c r="D280" t="s">
        <v>1294</v>
      </c>
      <c r="E280" t="s">
        <v>1295</v>
      </c>
      <c r="F280">
        <v>102415</v>
      </c>
      <c r="G280">
        <v>0</v>
      </c>
      <c r="H280">
        <v>0</v>
      </c>
      <c r="I280">
        <v>0</v>
      </c>
      <c r="J280">
        <v>0</v>
      </c>
      <c r="K280">
        <v>0</v>
      </c>
      <c r="L280">
        <v>0</v>
      </c>
      <c r="M280">
        <v>0</v>
      </c>
      <c r="N280">
        <v>0</v>
      </c>
      <c r="O280">
        <v>0</v>
      </c>
      <c r="P280">
        <v>0</v>
      </c>
      <c r="Q280">
        <v>0</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c r="AP280">
        <v>4</v>
      </c>
      <c r="AQ280">
        <v>9</v>
      </c>
      <c r="AR280">
        <v>16</v>
      </c>
      <c r="AS280">
        <v>52</v>
      </c>
      <c r="AT280">
        <v>75</v>
      </c>
      <c r="AU280">
        <v>103</v>
      </c>
      <c r="AV280">
        <v>136</v>
      </c>
      <c r="AW280">
        <v>182</v>
      </c>
      <c r="AX280">
        <v>226</v>
      </c>
      <c r="AY280">
        <v>301</v>
      </c>
      <c r="AZ280">
        <v>389</v>
      </c>
      <c r="BA280">
        <v>537</v>
      </c>
      <c r="BB280">
        <v>713</v>
      </c>
      <c r="BC280">
        <v>1009</v>
      </c>
      <c r="BD280">
        <v>1345</v>
      </c>
      <c r="BE280">
        <v>1891</v>
      </c>
      <c r="BF280">
        <v>2327</v>
      </c>
      <c r="BG280">
        <v>2835</v>
      </c>
      <c r="BH280">
        <v>3253</v>
      </c>
      <c r="BI280">
        <v>3691</v>
      </c>
      <c r="BJ280">
        <v>4041</v>
      </c>
      <c r="BK280">
        <v>4425</v>
      </c>
      <c r="BL280">
        <v>4682</v>
      </c>
      <c r="BM280">
        <v>5018</v>
      </c>
      <c r="BN280">
        <v>5281</v>
      </c>
      <c r="BO280">
        <v>5616</v>
      </c>
      <c r="BP280">
        <v>5890</v>
      </c>
      <c r="BQ280">
        <v>6277</v>
      </c>
      <c r="BR280">
        <v>6625</v>
      </c>
      <c r="BS280">
        <v>6989</v>
      </c>
      <c r="BT280">
        <v>7256</v>
      </c>
      <c r="BU280">
        <v>7547</v>
      </c>
      <c r="BV280">
        <v>7781</v>
      </c>
      <c r="BW280">
        <v>8052</v>
      </c>
      <c r="BX280">
        <v>8265</v>
      </c>
      <c r="BY280">
        <v>8468</v>
      </c>
      <c r="BZ280">
        <v>8582</v>
      </c>
      <c r="CA280">
        <v>8655</v>
      </c>
      <c r="CB280">
        <v>8703</v>
      </c>
      <c r="CC280">
        <v>8746</v>
      </c>
      <c r="CD280">
        <v>8759</v>
      </c>
      <c r="CE280">
        <v>8760</v>
      </c>
      <c r="CF280">
        <v>8760</v>
      </c>
      <c r="CG280">
        <v>8760</v>
      </c>
      <c r="CH280">
        <v>8760</v>
      </c>
      <c r="CI280">
        <v>8760</v>
      </c>
      <c r="CJ280">
        <v>8760</v>
      </c>
      <c r="CK280">
        <v>8760</v>
      </c>
      <c r="CL280">
        <v>8760</v>
      </c>
      <c r="CM280">
        <v>8760</v>
      </c>
      <c r="CN280">
        <v>8760</v>
      </c>
      <c r="CO280">
        <v>8760</v>
      </c>
      <c r="CP280">
        <v>8760</v>
      </c>
      <c r="CQ280">
        <v>8760</v>
      </c>
      <c r="CR280">
        <v>8760</v>
      </c>
      <c r="CS280">
        <v>8760</v>
      </c>
      <c r="CT280">
        <v>8760</v>
      </c>
      <c r="CU280">
        <v>8760</v>
      </c>
      <c r="CV280">
        <v>8760</v>
      </c>
      <c r="CW280">
        <v>8760</v>
      </c>
      <c r="CX280">
        <v>8760</v>
      </c>
      <c r="CY280">
        <v>8760</v>
      </c>
      <c r="CZ280">
        <v>8760</v>
      </c>
      <c r="DA280">
        <v>8760</v>
      </c>
      <c r="DB280">
        <v>8760</v>
      </c>
      <c r="DC280">
        <v>8760</v>
      </c>
    </row>
    <row r="281" spans="1:107">
      <c r="A281" t="s">
        <v>1296</v>
      </c>
      <c r="B281" t="s">
        <v>1296</v>
      </c>
      <c r="C281" t="s">
        <v>742</v>
      </c>
      <c r="D281" t="s">
        <v>1297</v>
      </c>
      <c r="E281" t="s">
        <v>1298</v>
      </c>
      <c r="F281">
        <v>102623</v>
      </c>
      <c r="G281">
        <v>0</v>
      </c>
      <c r="H281">
        <v>0</v>
      </c>
      <c r="I281">
        <v>0</v>
      </c>
      <c r="J281">
        <v>0</v>
      </c>
      <c r="K281">
        <v>0</v>
      </c>
      <c r="L281">
        <v>0</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6</v>
      </c>
      <c r="AR281">
        <v>28</v>
      </c>
      <c r="AS281">
        <v>67</v>
      </c>
      <c r="AT281">
        <v>96</v>
      </c>
      <c r="AU281">
        <v>133</v>
      </c>
      <c r="AV281">
        <v>159</v>
      </c>
      <c r="AW281">
        <v>203</v>
      </c>
      <c r="AX281">
        <v>241</v>
      </c>
      <c r="AY281">
        <v>301</v>
      </c>
      <c r="AZ281">
        <v>391</v>
      </c>
      <c r="BA281">
        <v>565</v>
      </c>
      <c r="BB281">
        <v>750</v>
      </c>
      <c r="BC281">
        <v>1113</v>
      </c>
      <c r="BD281">
        <v>1480</v>
      </c>
      <c r="BE281">
        <v>2014</v>
      </c>
      <c r="BF281">
        <v>2408</v>
      </c>
      <c r="BG281">
        <v>2861</v>
      </c>
      <c r="BH281">
        <v>3229</v>
      </c>
      <c r="BI281">
        <v>3688</v>
      </c>
      <c r="BJ281">
        <v>3980</v>
      </c>
      <c r="BK281">
        <v>4371</v>
      </c>
      <c r="BL281">
        <v>4647</v>
      </c>
      <c r="BM281">
        <v>5025</v>
      </c>
      <c r="BN281">
        <v>5270</v>
      </c>
      <c r="BO281">
        <v>5676</v>
      </c>
      <c r="BP281">
        <v>6016</v>
      </c>
      <c r="BQ281">
        <v>6415</v>
      </c>
      <c r="BR281">
        <v>6726</v>
      </c>
      <c r="BS281">
        <v>7092</v>
      </c>
      <c r="BT281">
        <v>7362</v>
      </c>
      <c r="BU281">
        <v>7618</v>
      </c>
      <c r="BV281">
        <v>7815</v>
      </c>
      <c r="BW281">
        <v>8036</v>
      </c>
      <c r="BX281">
        <v>8222</v>
      </c>
      <c r="BY281">
        <v>8363</v>
      </c>
      <c r="BZ281">
        <v>8473</v>
      </c>
      <c r="CA281">
        <v>8585</v>
      </c>
      <c r="CB281">
        <v>8653</v>
      </c>
      <c r="CC281">
        <v>8715</v>
      </c>
      <c r="CD281">
        <v>8738</v>
      </c>
      <c r="CE281">
        <v>8756</v>
      </c>
      <c r="CF281">
        <v>8760</v>
      </c>
      <c r="CG281">
        <v>8760</v>
      </c>
      <c r="CH281">
        <v>8760</v>
      </c>
      <c r="CI281">
        <v>8760</v>
      </c>
      <c r="CJ281">
        <v>8760</v>
      </c>
      <c r="CK281">
        <v>8760</v>
      </c>
      <c r="CL281">
        <v>8760</v>
      </c>
      <c r="CM281">
        <v>8760</v>
      </c>
      <c r="CN281">
        <v>8760</v>
      </c>
      <c r="CO281">
        <v>8760</v>
      </c>
      <c r="CP281">
        <v>8760</v>
      </c>
      <c r="CQ281">
        <v>8760</v>
      </c>
      <c r="CR281">
        <v>8760</v>
      </c>
      <c r="CS281">
        <v>8760</v>
      </c>
      <c r="CT281">
        <v>8760</v>
      </c>
      <c r="CU281">
        <v>8760</v>
      </c>
      <c r="CV281">
        <v>8760</v>
      </c>
      <c r="CW281">
        <v>8760</v>
      </c>
      <c r="CX281">
        <v>8760</v>
      </c>
      <c r="CY281">
        <v>8760</v>
      </c>
      <c r="CZ281">
        <v>8760</v>
      </c>
      <c r="DA281">
        <v>8760</v>
      </c>
      <c r="DB281">
        <v>8760</v>
      </c>
      <c r="DC281">
        <v>8760</v>
      </c>
    </row>
    <row r="282" spans="1:107">
      <c r="A282" t="s">
        <v>624</v>
      </c>
      <c r="B282" t="s">
        <v>624</v>
      </c>
      <c r="C282" t="s">
        <v>742</v>
      </c>
      <c r="D282" t="s">
        <v>1299</v>
      </c>
      <c r="E282" t="s">
        <v>1300</v>
      </c>
      <c r="F282">
        <v>102611</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5</v>
      </c>
      <c r="AS282">
        <v>25</v>
      </c>
      <c r="AT282">
        <v>41</v>
      </c>
      <c r="AU282">
        <v>66</v>
      </c>
      <c r="AV282">
        <v>102</v>
      </c>
      <c r="AW282">
        <v>169</v>
      </c>
      <c r="AX282">
        <v>219</v>
      </c>
      <c r="AY282">
        <v>298</v>
      </c>
      <c r="AZ282">
        <v>370</v>
      </c>
      <c r="BA282">
        <v>498</v>
      </c>
      <c r="BB282">
        <v>645</v>
      </c>
      <c r="BC282">
        <v>943</v>
      </c>
      <c r="BD282">
        <v>1308</v>
      </c>
      <c r="BE282">
        <v>1924</v>
      </c>
      <c r="BF282">
        <v>2337</v>
      </c>
      <c r="BG282">
        <v>2857</v>
      </c>
      <c r="BH282">
        <v>3247</v>
      </c>
      <c r="BI282">
        <v>3656</v>
      </c>
      <c r="BJ282">
        <v>3998</v>
      </c>
      <c r="BK282">
        <v>4408</v>
      </c>
      <c r="BL282">
        <v>4703</v>
      </c>
      <c r="BM282">
        <v>5017</v>
      </c>
      <c r="BN282">
        <v>5273</v>
      </c>
      <c r="BO282">
        <v>5630</v>
      </c>
      <c r="BP282">
        <v>5916</v>
      </c>
      <c r="BQ282">
        <v>6249</v>
      </c>
      <c r="BR282">
        <v>6529</v>
      </c>
      <c r="BS282">
        <v>6885</v>
      </c>
      <c r="BT282">
        <v>7165</v>
      </c>
      <c r="BU282">
        <v>7479</v>
      </c>
      <c r="BV282">
        <v>7751</v>
      </c>
      <c r="BW282">
        <v>8061</v>
      </c>
      <c r="BX282">
        <v>8290</v>
      </c>
      <c r="BY282">
        <v>8484</v>
      </c>
      <c r="BZ282">
        <v>8599</v>
      </c>
      <c r="CA282">
        <v>8687</v>
      </c>
      <c r="CB282">
        <v>8730</v>
      </c>
      <c r="CC282">
        <v>8744</v>
      </c>
      <c r="CD282">
        <v>8755</v>
      </c>
      <c r="CE282">
        <v>8760</v>
      </c>
      <c r="CF282">
        <v>8760</v>
      </c>
      <c r="CG282">
        <v>8760</v>
      </c>
      <c r="CH282">
        <v>8760</v>
      </c>
      <c r="CI282">
        <v>8760</v>
      </c>
      <c r="CJ282">
        <v>8760</v>
      </c>
      <c r="CK282">
        <v>8760</v>
      </c>
      <c r="CL282">
        <v>8760</v>
      </c>
      <c r="CM282">
        <v>8760</v>
      </c>
      <c r="CN282">
        <v>8760</v>
      </c>
      <c r="CO282">
        <v>8760</v>
      </c>
      <c r="CP282">
        <v>8760</v>
      </c>
      <c r="CQ282">
        <v>8760</v>
      </c>
      <c r="CR282">
        <v>8760</v>
      </c>
      <c r="CS282">
        <v>8760</v>
      </c>
      <c r="CT282">
        <v>8760</v>
      </c>
      <c r="CU282">
        <v>8760</v>
      </c>
      <c r="CV282">
        <v>8760</v>
      </c>
      <c r="CW282">
        <v>8760</v>
      </c>
      <c r="CX282">
        <v>8760</v>
      </c>
      <c r="CY282">
        <v>8760</v>
      </c>
      <c r="CZ282">
        <v>8760</v>
      </c>
      <c r="DA282">
        <v>8760</v>
      </c>
      <c r="DB282">
        <v>8760</v>
      </c>
      <c r="DC282">
        <v>8760</v>
      </c>
    </row>
    <row r="283" spans="1:107">
      <c r="A283" t="s">
        <v>629</v>
      </c>
      <c r="B283" t="s">
        <v>629</v>
      </c>
      <c r="C283" t="s">
        <v>742</v>
      </c>
      <c r="D283" t="s">
        <v>1301</v>
      </c>
      <c r="E283" t="s">
        <v>1302</v>
      </c>
      <c r="F283">
        <v>102210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5</v>
      </c>
      <c r="AR283">
        <v>8</v>
      </c>
      <c r="AS283">
        <v>19</v>
      </c>
      <c r="AT283">
        <v>35</v>
      </c>
      <c r="AU283">
        <v>64</v>
      </c>
      <c r="AV283">
        <v>104</v>
      </c>
      <c r="AW283">
        <v>165</v>
      </c>
      <c r="AX283">
        <v>196</v>
      </c>
      <c r="AY283">
        <v>281</v>
      </c>
      <c r="AZ283">
        <v>369</v>
      </c>
      <c r="BA283">
        <v>495</v>
      </c>
      <c r="BB283">
        <v>637</v>
      </c>
      <c r="BC283">
        <v>890</v>
      </c>
      <c r="BD283">
        <v>1129</v>
      </c>
      <c r="BE283">
        <v>1479</v>
      </c>
      <c r="BF283">
        <v>1878</v>
      </c>
      <c r="BG283">
        <v>2366</v>
      </c>
      <c r="BH283">
        <v>2756</v>
      </c>
      <c r="BI283">
        <v>3224</v>
      </c>
      <c r="BJ283">
        <v>3553</v>
      </c>
      <c r="BK283">
        <v>4023</v>
      </c>
      <c r="BL283">
        <v>4406</v>
      </c>
      <c r="BM283">
        <v>4792</v>
      </c>
      <c r="BN283">
        <v>5126</v>
      </c>
      <c r="BO283">
        <v>5570</v>
      </c>
      <c r="BP283">
        <v>5854</v>
      </c>
      <c r="BQ283">
        <v>6237</v>
      </c>
      <c r="BR283">
        <v>6558</v>
      </c>
      <c r="BS283">
        <v>6940</v>
      </c>
      <c r="BT283">
        <v>7271</v>
      </c>
      <c r="BU283">
        <v>7647</v>
      </c>
      <c r="BV283">
        <v>7934</v>
      </c>
      <c r="BW283">
        <v>8150</v>
      </c>
      <c r="BX283">
        <v>8286</v>
      </c>
      <c r="BY283">
        <v>8433</v>
      </c>
      <c r="BZ283">
        <v>8529</v>
      </c>
      <c r="CA283">
        <v>8608</v>
      </c>
      <c r="CB283">
        <v>8659</v>
      </c>
      <c r="CC283">
        <v>8703</v>
      </c>
      <c r="CD283">
        <v>8727</v>
      </c>
      <c r="CE283">
        <v>8748</v>
      </c>
      <c r="CF283">
        <v>8756</v>
      </c>
      <c r="CG283">
        <v>8759</v>
      </c>
      <c r="CH283">
        <v>8760</v>
      </c>
      <c r="CI283">
        <v>8760</v>
      </c>
      <c r="CJ283">
        <v>8760</v>
      </c>
      <c r="CK283">
        <v>8760</v>
      </c>
      <c r="CL283">
        <v>8760</v>
      </c>
      <c r="CM283">
        <v>8760</v>
      </c>
      <c r="CN283">
        <v>8760</v>
      </c>
      <c r="CO283">
        <v>8760</v>
      </c>
      <c r="CP283">
        <v>8760</v>
      </c>
      <c r="CQ283">
        <v>8760</v>
      </c>
      <c r="CR283">
        <v>8760</v>
      </c>
      <c r="CS283">
        <v>8760</v>
      </c>
      <c r="CT283">
        <v>8760</v>
      </c>
      <c r="CU283">
        <v>8760</v>
      </c>
      <c r="CV283">
        <v>8760</v>
      </c>
      <c r="CW283">
        <v>8760</v>
      </c>
      <c r="CX283">
        <v>8760</v>
      </c>
      <c r="CY283">
        <v>8760</v>
      </c>
      <c r="CZ283">
        <v>8760</v>
      </c>
      <c r="DA283">
        <v>8760</v>
      </c>
      <c r="DB283">
        <v>8760</v>
      </c>
      <c r="DC283">
        <v>8760</v>
      </c>
    </row>
    <row r="284" spans="1:107">
      <c r="A284" t="s">
        <v>630</v>
      </c>
      <c r="B284" t="s">
        <v>630</v>
      </c>
      <c r="C284" t="s">
        <v>742</v>
      </c>
      <c r="D284" t="s">
        <v>1303</v>
      </c>
      <c r="E284" t="s">
        <v>1304</v>
      </c>
      <c r="F284">
        <v>102231</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1</v>
      </c>
      <c r="AP284">
        <v>2</v>
      </c>
      <c r="AQ284">
        <v>8</v>
      </c>
      <c r="AR284">
        <v>14</v>
      </c>
      <c r="AS284">
        <v>23</v>
      </c>
      <c r="AT284">
        <v>38</v>
      </c>
      <c r="AU284">
        <v>68</v>
      </c>
      <c r="AV284">
        <v>97</v>
      </c>
      <c r="AW284">
        <v>158</v>
      </c>
      <c r="AX284">
        <v>234</v>
      </c>
      <c r="AY284">
        <v>314</v>
      </c>
      <c r="AZ284">
        <v>431</v>
      </c>
      <c r="BA284">
        <v>610</v>
      </c>
      <c r="BB284">
        <v>775</v>
      </c>
      <c r="BC284">
        <v>1081</v>
      </c>
      <c r="BD284">
        <v>1324</v>
      </c>
      <c r="BE284">
        <v>1693</v>
      </c>
      <c r="BF284">
        <v>2015</v>
      </c>
      <c r="BG284">
        <v>2449</v>
      </c>
      <c r="BH284">
        <v>2858</v>
      </c>
      <c r="BI284">
        <v>3396</v>
      </c>
      <c r="BJ284">
        <v>3719</v>
      </c>
      <c r="BK284">
        <v>4176</v>
      </c>
      <c r="BL284">
        <v>4584</v>
      </c>
      <c r="BM284">
        <v>5064</v>
      </c>
      <c r="BN284">
        <v>5378</v>
      </c>
      <c r="BO284">
        <v>5775</v>
      </c>
      <c r="BP284">
        <v>6120</v>
      </c>
      <c r="BQ284">
        <v>6524</v>
      </c>
      <c r="BR284">
        <v>6852</v>
      </c>
      <c r="BS284">
        <v>7261</v>
      </c>
      <c r="BT284">
        <v>7547</v>
      </c>
      <c r="BU284">
        <v>7851</v>
      </c>
      <c r="BV284">
        <v>8078</v>
      </c>
      <c r="BW284">
        <v>8275</v>
      </c>
      <c r="BX284">
        <v>8393</v>
      </c>
      <c r="BY284">
        <v>8524</v>
      </c>
      <c r="BZ284">
        <v>8584</v>
      </c>
      <c r="CA284">
        <v>8651</v>
      </c>
      <c r="CB284">
        <v>8677</v>
      </c>
      <c r="CC284">
        <v>8711</v>
      </c>
      <c r="CD284">
        <v>8726</v>
      </c>
      <c r="CE284">
        <v>8748</v>
      </c>
      <c r="CF284">
        <v>8754</v>
      </c>
      <c r="CG284">
        <v>8759</v>
      </c>
      <c r="CH284">
        <v>8759</v>
      </c>
      <c r="CI284">
        <v>8760</v>
      </c>
      <c r="CJ284">
        <v>8760</v>
      </c>
      <c r="CK284">
        <v>8760</v>
      </c>
      <c r="CL284">
        <v>8760</v>
      </c>
      <c r="CM284">
        <v>8760</v>
      </c>
      <c r="CN284">
        <v>8760</v>
      </c>
      <c r="CO284">
        <v>8760</v>
      </c>
      <c r="CP284">
        <v>8760</v>
      </c>
      <c r="CQ284">
        <v>8760</v>
      </c>
      <c r="CR284">
        <v>8760</v>
      </c>
      <c r="CS284">
        <v>8760</v>
      </c>
      <c r="CT284">
        <v>8760</v>
      </c>
      <c r="CU284">
        <v>8760</v>
      </c>
      <c r="CV284">
        <v>8760</v>
      </c>
      <c r="CW284">
        <v>8760</v>
      </c>
      <c r="CX284">
        <v>8760</v>
      </c>
      <c r="CY284">
        <v>8760</v>
      </c>
      <c r="CZ284">
        <v>8760</v>
      </c>
      <c r="DA284">
        <v>8760</v>
      </c>
      <c r="DB284">
        <v>8760</v>
      </c>
      <c r="DC284">
        <v>8760</v>
      </c>
    </row>
    <row r="285" spans="1:107">
      <c r="A285" t="s">
        <v>631</v>
      </c>
      <c r="B285" t="s">
        <v>631</v>
      </c>
      <c r="C285" t="s">
        <v>742</v>
      </c>
      <c r="D285" t="s">
        <v>1305</v>
      </c>
      <c r="E285" t="s">
        <v>1306</v>
      </c>
      <c r="F285">
        <v>102207</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3</v>
      </c>
      <c r="AO285">
        <v>11</v>
      </c>
      <c r="AP285">
        <v>14</v>
      </c>
      <c r="AQ285">
        <v>21</v>
      </c>
      <c r="AR285">
        <v>24</v>
      </c>
      <c r="AS285">
        <v>41</v>
      </c>
      <c r="AT285">
        <v>65</v>
      </c>
      <c r="AU285">
        <v>103</v>
      </c>
      <c r="AV285">
        <v>130</v>
      </c>
      <c r="AW285">
        <v>223</v>
      </c>
      <c r="AX285">
        <v>303</v>
      </c>
      <c r="AY285">
        <v>419</v>
      </c>
      <c r="AZ285">
        <v>568</v>
      </c>
      <c r="BA285">
        <v>788</v>
      </c>
      <c r="BB285">
        <v>981</v>
      </c>
      <c r="BC285">
        <v>1287</v>
      </c>
      <c r="BD285">
        <v>1547</v>
      </c>
      <c r="BE285">
        <v>2089</v>
      </c>
      <c r="BF285">
        <v>2484</v>
      </c>
      <c r="BG285">
        <v>2984</v>
      </c>
      <c r="BH285">
        <v>3342</v>
      </c>
      <c r="BI285">
        <v>3814</v>
      </c>
      <c r="BJ285">
        <v>4166</v>
      </c>
      <c r="BK285">
        <v>4587</v>
      </c>
      <c r="BL285">
        <v>4948</v>
      </c>
      <c r="BM285">
        <v>5385</v>
      </c>
      <c r="BN285">
        <v>5734</v>
      </c>
      <c r="BO285">
        <v>6121</v>
      </c>
      <c r="BP285">
        <v>6384</v>
      </c>
      <c r="BQ285">
        <v>6841</v>
      </c>
      <c r="BR285">
        <v>7183</v>
      </c>
      <c r="BS285">
        <v>7513</v>
      </c>
      <c r="BT285">
        <v>7762</v>
      </c>
      <c r="BU285">
        <v>7989</v>
      </c>
      <c r="BV285">
        <v>8164</v>
      </c>
      <c r="BW285">
        <v>8360</v>
      </c>
      <c r="BX285">
        <v>8461</v>
      </c>
      <c r="BY285">
        <v>8568</v>
      </c>
      <c r="BZ285">
        <v>8647</v>
      </c>
      <c r="CA285">
        <v>8709</v>
      </c>
      <c r="CB285">
        <v>8744</v>
      </c>
      <c r="CC285">
        <v>8758</v>
      </c>
      <c r="CD285">
        <v>8760</v>
      </c>
      <c r="CE285">
        <v>8760</v>
      </c>
      <c r="CF285">
        <v>8760</v>
      </c>
      <c r="CG285">
        <v>8760</v>
      </c>
      <c r="CH285">
        <v>8760</v>
      </c>
      <c r="CI285">
        <v>8760</v>
      </c>
      <c r="CJ285">
        <v>8760</v>
      </c>
      <c r="CK285">
        <v>8760</v>
      </c>
      <c r="CL285">
        <v>8760</v>
      </c>
      <c r="CM285">
        <v>8760</v>
      </c>
      <c r="CN285">
        <v>8760</v>
      </c>
      <c r="CO285">
        <v>8760</v>
      </c>
      <c r="CP285">
        <v>8760</v>
      </c>
      <c r="CQ285">
        <v>8760</v>
      </c>
      <c r="CR285">
        <v>8760</v>
      </c>
      <c r="CS285">
        <v>8760</v>
      </c>
      <c r="CT285">
        <v>8760</v>
      </c>
      <c r="CU285">
        <v>8760</v>
      </c>
      <c r="CV285">
        <v>8760</v>
      </c>
      <c r="CW285">
        <v>8760</v>
      </c>
      <c r="CX285">
        <v>8760</v>
      </c>
      <c r="CY285">
        <v>8760</v>
      </c>
      <c r="CZ285">
        <v>8760</v>
      </c>
      <c r="DA285">
        <v>8760</v>
      </c>
      <c r="DB285">
        <v>8760</v>
      </c>
      <c r="DC285">
        <v>8760</v>
      </c>
    </row>
    <row r="286" spans="1:107">
      <c r="A286" t="s">
        <v>632</v>
      </c>
      <c r="B286" t="s">
        <v>632</v>
      </c>
      <c r="C286" t="s">
        <v>742</v>
      </c>
      <c r="D286" t="s">
        <v>1307</v>
      </c>
      <c r="E286" t="s">
        <v>1308</v>
      </c>
      <c r="F286">
        <v>102905</v>
      </c>
      <c r="G286">
        <v>0</v>
      </c>
      <c r="H286">
        <v>0</v>
      </c>
      <c r="I286">
        <v>0</v>
      </c>
      <c r="J286">
        <v>0</v>
      </c>
      <c r="K286">
        <v>0</v>
      </c>
      <c r="L286">
        <v>0</v>
      </c>
      <c r="M286">
        <v>0</v>
      </c>
      <c r="N286">
        <v>0</v>
      </c>
      <c r="O286">
        <v>0</v>
      </c>
      <c r="P286">
        <v>0</v>
      </c>
      <c r="Q286">
        <v>0</v>
      </c>
      <c r="R286">
        <v>0</v>
      </c>
      <c r="S286">
        <v>0</v>
      </c>
      <c r="T286">
        <v>0</v>
      </c>
      <c r="U286">
        <v>0</v>
      </c>
      <c r="V286">
        <v>0</v>
      </c>
      <c r="W286">
        <v>0</v>
      </c>
      <c r="X286">
        <v>0</v>
      </c>
      <c r="Y286">
        <v>0</v>
      </c>
      <c r="Z286">
        <v>0</v>
      </c>
      <c r="AA286">
        <v>0</v>
      </c>
      <c r="AB286">
        <v>0</v>
      </c>
      <c r="AC286">
        <v>0</v>
      </c>
      <c r="AD286">
        <v>0</v>
      </c>
      <c r="AE286">
        <v>0</v>
      </c>
      <c r="AF286">
        <v>0</v>
      </c>
      <c r="AG286">
        <v>6</v>
      </c>
      <c r="AH286">
        <v>14</v>
      </c>
      <c r="AI286">
        <v>22</v>
      </c>
      <c r="AJ286">
        <v>27</v>
      </c>
      <c r="AK286">
        <v>43</v>
      </c>
      <c r="AL286">
        <v>67</v>
      </c>
      <c r="AM286">
        <v>101</v>
      </c>
      <c r="AN286">
        <v>125</v>
      </c>
      <c r="AO286">
        <v>159</v>
      </c>
      <c r="AP286">
        <v>183</v>
      </c>
      <c r="AQ286">
        <v>227</v>
      </c>
      <c r="AR286">
        <v>298</v>
      </c>
      <c r="AS286">
        <v>419</v>
      </c>
      <c r="AT286">
        <v>503</v>
      </c>
      <c r="AU286">
        <v>624</v>
      </c>
      <c r="AV286">
        <v>747</v>
      </c>
      <c r="AW286">
        <v>918</v>
      </c>
      <c r="AX286">
        <v>1075</v>
      </c>
      <c r="AY286">
        <v>1292</v>
      </c>
      <c r="AZ286">
        <v>1501</v>
      </c>
      <c r="BA286">
        <v>1741</v>
      </c>
      <c r="BB286">
        <v>1978</v>
      </c>
      <c r="BC286">
        <v>2327</v>
      </c>
      <c r="BD286">
        <v>2635</v>
      </c>
      <c r="BE286">
        <v>3100</v>
      </c>
      <c r="BF286">
        <v>3564</v>
      </c>
      <c r="BG286">
        <v>4037</v>
      </c>
      <c r="BH286">
        <v>4370</v>
      </c>
      <c r="BI286">
        <v>4730</v>
      </c>
      <c r="BJ286">
        <v>5026</v>
      </c>
      <c r="BK286">
        <v>5388</v>
      </c>
      <c r="BL286">
        <v>5639</v>
      </c>
      <c r="BM286">
        <v>5926</v>
      </c>
      <c r="BN286">
        <v>6170</v>
      </c>
      <c r="BO286">
        <v>6492</v>
      </c>
      <c r="BP286">
        <v>6733</v>
      </c>
      <c r="BQ286">
        <v>7046</v>
      </c>
      <c r="BR286">
        <v>7287</v>
      </c>
      <c r="BS286">
        <v>7565</v>
      </c>
      <c r="BT286">
        <v>7786</v>
      </c>
      <c r="BU286">
        <v>8021</v>
      </c>
      <c r="BV286">
        <v>8198</v>
      </c>
      <c r="BW286">
        <v>8383</v>
      </c>
      <c r="BX286">
        <v>8502</v>
      </c>
      <c r="BY286">
        <v>8634</v>
      </c>
      <c r="BZ286">
        <v>8702</v>
      </c>
      <c r="CA286">
        <v>8738</v>
      </c>
      <c r="CB286">
        <v>8747</v>
      </c>
      <c r="CC286">
        <v>8756</v>
      </c>
      <c r="CD286">
        <v>8760</v>
      </c>
      <c r="CE286">
        <v>8760</v>
      </c>
      <c r="CF286">
        <v>8760</v>
      </c>
      <c r="CG286">
        <v>8760</v>
      </c>
      <c r="CH286">
        <v>8760</v>
      </c>
      <c r="CI286">
        <v>8760</v>
      </c>
      <c r="CJ286">
        <v>8760</v>
      </c>
      <c r="CK286">
        <v>8760</v>
      </c>
      <c r="CL286">
        <v>8760</v>
      </c>
      <c r="CM286">
        <v>8760</v>
      </c>
      <c r="CN286">
        <v>8760</v>
      </c>
      <c r="CO286">
        <v>8760</v>
      </c>
      <c r="CP286">
        <v>8760</v>
      </c>
      <c r="CQ286">
        <v>8760</v>
      </c>
      <c r="CR286">
        <v>8760</v>
      </c>
      <c r="CS286">
        <v>8760</v>
      </c>
      <c r="CT286">
        <v>8760</v>
      </c>
      <c r="CU286">
        <v>8760</v>
      </c>
      <c r="CV286">
        <v>8760</v>
      </c>
      <c r="CW286">
        <v>8760</v>
      </c>
      <c r="CX286">
        <v>8760</v>
      </c>
      <c r="CY286">
        <v>8760</v>
      </c>
      <c r="CZ286">
        <v>8760</v>
      </c>
      <c r="DA286">
        <v>8760</v>
      </c>
      <c r="DB286">
        <v>8760</v>
      </c>
      <c r="DC286">
        <v>8760</v>
      </c>
    </row>
    <row r="287" spans="1:107">
      <c r="A287" t="s">
        <v>633</v>
      </c>
      <c r="B287" t="s">
        <v>633</v>
      </c>
      <c r="C287" t="s">
        <v>742</v>
      </c>
      <c r="D287" t="s">
        <v>1096</v>
      </c>
      <c r="E287" t="s">
        <v>1309</v>
      </c>
      <c r="F287">
        <v>102639</v>
      </c>
      <c r="G287">
        <v>0</v>
      </c>
      <c r="H287">
        <v>0</v>
      </c>
      <c r="I287">
        <v>0</v>
      </c>
      <c r="J287">
        <v>0</v>
      </c>
      <c r="K287">
        <v>0</v>
      </c>
      <c r="L287">
        <v>0</v>
      </c>
      <c r="M287">
        <v>0</v>
      </c>
      <c r="N287">
        <v>0</v>
      </c>
      <c r="O287">
        <v>0</v>
      </c>
      <c r="P287">
        <v>0</v>
      </c>
      <c r="Q287">
        <v>0</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2</v>
      </c>
      <c r="AP287">
        <v>12</v>
      </c>
      <c r="AQ287">
        <v>28</v>
      </c>
      <c r="AR287">
        <v>55</v>
      </c>
      <c r="AS287">
        <v>82</v>
      </c>
      <c r="AT287">
        <v>113</v>
      </c>
      <c r="AU287">
        <v>175</v>
      </c>
      <c r="AV287">
        <v>231</v>
      </c>
      <c r="AW287">
        <v>274</v>
      </c>
      <c r="AX287">
        <v>333</v>
      </c>
      <c r="AY287">
        <v>419</v>
      </c>
      <c r="AZ287">
        <v>497</v>
      </c>
      <c r="BA287">
        <v>629</v>
      </c>
      <c r="BB287">
        <v>821</v>
      </c>
      <c r="BC287">
        <v>1128</v>
      </c>
      <c r="BD287">
        <v>1534</v>
      </c>
      <c r="BE287">
        <v>2078</v>
      </c>
      <c r="BF287">
        <v>2441</v>
      </c>
      <c r="BG287">
        <v>2852</v>
      </c>
      <c r="BH287">
        <v>3162</v>
      </c>
      <c r="BI287">
        <v>3610</v>
      </c>
      <c r="BJ287">
        <v>3969</v>
      </c>
      <c r="BK287">
        <v>4364</v>
      </c>
      <c r="BL287">
        <v>4644</v>
      </c>
      <c r="BM287">
        <v>4986</v>
      </c>
      <c r="BN287">
        <v>5236</v>
      </c>
      <c r="BO287">
        <v>5533</v>
      </c>
      <c r="BP287">
        <v>5842</v>
      </c>
      <c r="BQ287">
        <v>6202</v>
      </c>
      <c r="BR287">
        <v>6506</v>
      </c>
      <c r="BS287">
        <v>6874</v>
      </c>
      <c r="BT287">
        <v>7151</v>
      </c>
      <c r="BU287">
        <v>7468</v>
      </c>
      <c r="BV287">
        <v>7710</v>
      </c>
      <c r="BW287">
        <v>7952</v>
      </c>
      <c r="BX287">
        <v>8160</v>
      </c>
      <c r="BY287">
        <v>8348</v>
      </c>
      <c r="BZ287">
        <v>8480</v>
      </c>
      <c r="CA287">
        <v>8602</v>
      </c>
      <c r="CB287">
        <v>8667</v>
      </c>
      <c r="CC287">
        <v>8722</v>
      </c>
      <c r="CD287">
        <v>8747</v>
      </c>
      <c r="CE287">
        <v>8759</v>
      </c>
      <c r="CF287">
        <v>8760</v>
      </c>
      <c r="CG287">
        <v>8760</v>
      </c>
      <c r="CH287">
        <v>8760</v>
      </c>
      <c r="CI287">
        <v>8760</v>
      </c>
      <c r="CJ287">
        <v>8760</v>
      </c>
      <c r="CK287">
        <v>8760</v>
      </c>
      <c r="CL287">
        <v>8760</v>
      </c>
      <c r="CM287">
        <v>8760</v>
      </c>
      <c r="CN287">
        <v>8760</v>
      </c>
      <c r="CO287">
        <v>8760</v>
      </c>
      <c r="CP287">
        <v>8760</v>
      </c>
      <c r="CQ287">
        <v>8760</v>
      </c>
      <c r="CR287">
        <v>8760</v>
      </c>
      <c r="CS287">
        <v>8760</v>
      </c>
      <c r="CT287">
        <v>8760</v>
      </c>
      <c r="CU287">
        <v>8760</v>
      </c>
      <c r="CV287">
        <v>8760</v>
      </c>
      <c r="CW287">
        <v>8760</v>
      </c>
      <c r="CX287">
        <v>8760</v>
      </c>
      <c r="CY287">
        <v>8760</v>
      </c>
      <c r="CZ287">
        <v>8760</v>
      </c>
      <c r="DA287">
        <v>8760</v>
      </c>
      <c r="DB287">
        <v>8760</v>
      </c>
      <c r="DC287">
        <v>8760</v>
      </c>
    </row>
    <row r="288" spans="1:107">
      <c r="A288" t="s">
        <v>634</v>
      </c>
      <c r="B288" t="s">
        <v>634</v>
      </c>
      <c r="C288" t="s">
        <v>742</v>
      </c>
      <c r="D288" t="s">
        <v>1310</v>
      </c>
      <c r="E288" t="s">
        <v>1311</v>
      </c>
      <c r="F288">
        <v>102617</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3</v>
      </c>
      <c r="AP288">
        <v>17</v>
      </c>
      <c r="AQ288">
        <v>56</v>
      </c>
      <c r="AR288">
        <v>108</v>
      </c>
      <c r="AS288">
        <v>166</v>
      </c>
      <c r="AT288">
        <v>198</v>
      </c>
      <c r="AU288">
        <v>260</v>
      </c>
      <c r="AV288">
        <v>310</v>
      </c>
      <c r="AW288">
        <v>405</v>
      </c>
      <c r="AX288">
        <v>480</v>
      </c>
      <c r="AY288">
        <v>606</v>
      </c>
      <c r="AZ288">
        <v>737</v>
      </c>
      <c r="BA288">
        <v>889</v>
      </c>
      <c r="BB288">
        <v>1074</v>
      </c>
      <c r="BC288">
        <v>1435</v>
      </c>
      <c r="BD288">
        <v>1724</v>
      </c>
      <c r="BE288">
        <v>2236</v>
      </c>
      <c r="BF288">
        <v>2681</v>
      </c>
      <c r="BG288">
        <v>3194</v>
      </c>
      <c r="BH288">
        <v>3557</v>
      </c>
      <c r="BI288">
        <v>3965</v>
      </c>
      <c r="BJ288">
        <v>4243</v>
      </c>
      <c r="BK288">
        <v>4554</v>
      </c>
      <c r="BL288">
        <v>4803</v>
      </c>
      <c r="BM288">
        <v>5100</v>
      </c>
      <c r="BN288">
        <v>5378</v>
      </c>
      <c r="BO288">
        <v>5733</v>
      </c>
      <c r="BP288">
        <v>6008</v>
      </c>
      <c r="BQ288">
        <v>6329</v>
      </c>
      <c r="BR288">
        <v>6583</v>
      </c>
      <c r="BS288">
        <v>6867</v>
      </c>
      <c r="BT288">
        <v>7126</v>
      </c>
      <c r="BU288">
        <v>7433</v>
      </c>
      <c r="BV288">
        <v>7676</v>
      </c>
      <c r="BW288">
        <v>7944</v>
      </c>
      <c r="BX288">
        <v>8144</v>
      </c>
      <c r="BY288">
        <v>8350</v>
      </c>
      <c r="BZ288">
        <v>8469</v>
      </c>
      <c r="CA288">
        <v>8566</v>
      </c>
      <c r="CB288">
        <v>8629</v>
      </c>
      <c r="CC288">
        <v>8703</v>
      </c>
      <c r="CD288">
        <v>8737</v>
      </c>
      <c r="CE288">
        <v>8745</v>
      </c>
      <c r="CF288">
        <v>8751</v>
      </c>
      <c r="CG288">
        <v>8755</v>
      </c>
      <c r="CH288">
        <v>8756</v>
      </c>
      <c r="CI288">
        <v>8760</v>
      </c>
      <c r="CJ288">
        <v>8760</v>
      </c>
      <c r="CK288">
        <v>8760</v>
      </c>
      <c r="CL288">
        <v>8760</v>
      </c>
      <c r="CM288">
        <v>8760</v>
      </c>
      <c r="CN288">
        <v>8760</v>
      </c>
      <c r="CO288">
        <v>8760</v>
      </c>
      <c r="CP288">
        <v>8760</v>
      </c>
      <c r="CQ288">
        <v>8760</v>
      </c>
      <c r="CR288">
        <v>8760</v>
      </c>
      <c r="CS288">
        <v>8760</v>
      </c>
      <c r="CT288">
        <v>8760</v>
      </c>
      <c r="CU288">
        <v>8760</v>
      </c>
      <c r="CV288">
        <v>8760</v>
      </c>
      <c r="CW288">
        <v>8760</v>
      </c>
      <c r="CX288">
        <v>8760</v>
      </c>
      <c r="CY288">
        <v>8760</v>
      </c>
      <c r="CZ288">
        <v>8760</v>
      </c>
      <c r="DA288">
        <v>8760</v>
      </c>
      <c r="DB288">
        <v>8760</v>
      </c>
      <c r="DC288">
        <v>8760</v>
      </c>
    </row>
    <row r="289" spans="1:107">
      <c r="A289" t="s">
        <v>635</v>
      </c>
      <c r="B289" t="s">
        <v>635</v>
      </c>
      <c r="C289" t="s">
        <v>742</v>
      </c>
      <c r="D289" t="s">
        <v>1312</v>
      </c>
      <c r="E289" t="s">
        <v>1313</v>
      </c>
      <c r="F289">
        <v>102418</v>
      </c>
      <c r="G289">
        <v>0</v>
      </c>
      <c r="H289">
        <v>0</v>
      </c>
      <c r="I289">
        <v>0</v>
      </c>
      <c r="J289">
        <v>0</v>
      </c>
      <c r="K289">
        <v>0</v>
      </c>
      <c r="L289">
        <v>0</v>
      </c>
      <c r="M289">
        <v>0</v>
      </c>
      <c r="N289">
        <v>0</v>
      </c>
      <c r="O289">
        <v>0</v>
      </c>
      <c r="P289">
        <v>0</v>
      </c>
      <c r="Q289">
        <v>0</v>
      </c>
      <c r="R289">
        <v>0</v>
      </c>
      <c r="S289">
        <v>0</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10</v>
      </c>
      <c r="AT289">
        <v>25</v>
      </c>
      <c r="AU289">
        <v>36</v>
      </c>
      <c r="AV289">
        <v>63</v>
      </c>
      <c r="AW289">
        <v>111</v>
      </c>
      <c r="AX289">
        <v>162</v>
      </c>
      <c r="AY289">
        <v>223</v>
      </c>
      <c r="AZ289">
        <v>290</v>
      </c>
      <c r="BA289">
        <v>433</v>
      </c>
      <c r="BB289">
        <v>573</v>
      </c>
      <c r="BC289">
        <v>864</v>
      </c>
      <c r="BD289">
        <v>1207</v>
      </c>
      <c r="BE289">
        <v>1667</v>
      </c>
      <c r="BF289">
        <v>2162</v>
      </c>
      <c r="BG289">
        <v>2754</v>
      </c>
      <c r="BH289">
        <v>3166</v>
      </c>
      <c r="BI289">
        <v>3615</v>
      </c>
      <c r="BJ289">
        <v>3894</v>
      </c>
      <c r="BK289">
        <v>4270</v>
      </c>
      <c r="BL289">
        <v>4584</v>
      </c>
      <c r="BM289">
        <v>4920</v>
      </c>
      <c r="BN289">
        <v>5184</v>
      </c>
      <c r="BO289">
        <v>5545</v>
      </c>
      <c r="BP289">
        <v>5881</v>
      </c>
      <c r="BQ289">
        <v>6346</v>
      </c>
      <c r="BR289">
        <v>6728</v>
      </c>
      <c r="BS289">
        <v>7162</v>
      </c>
      <c r="BT289">
        <v>7468</v>
      </c>
      <c r="BU289">
        <v>7802</v>
      </c>
      <c r="BV289">
        <v>8037</v>
      </c>
      <c r="BW289">
        <v>8268</v>
      </c>
      <c r="BX289">
        <v>8413</v>
      </c>
      <c r="BY289">
        <v>8547</v>
      </c>
      <c r="BZ289">
        <v>8598</v>
      </c>
      <c r="CA289">
        <v>8650</v>
      </c>
      <c r="CB289">
        <v>8695</v>
      </c>
      <c r="CC289">
        <v>8720</v>
      </c>
      <c r="CD289">
        <v>8739</v>
      </c>
      <c r="CE289">
        <v>8751</v>
      </c>
      <c r="CF289">
        <v>8755</v>
      </c>
      <c r="CG289">
        <v>8756</v>
      </c>
      <c r="CH289">
        <v>8758</v>
      </c>
      <c r="CI289">
        <v>8760</v>
      </c>
      <c r="CJ289">
        <v>8760</v>
      </c>
      <c r="CK289">
        <v>8760</v>
      </c>
      <c r="CL289">
        <v>8760</v>
      </c>
      <c r="CM289">
        <v>8760</v>
      </c>
      <c r="CN289">
        <v>8760</v>
      </c>
      <c r="CO289">
        <v>8760</v>
      </c>
      <c r="CP289">
        <v>8760</v>
      </c>
      <c r="CQ289">
        <v>8760</v>
      </c>
      <c r="CR289">
        <v>8760</v>
      </c>
      <c r="CS289">
        <v>8760</v>
      </c>
      <c r="CT289">
        <v>8760</v>
      </c>
      <c r="CU289">
        <v>8760</v>
      </c>
      <c r="CV289">
        <v>8760</v>
      </c>
      <c r="CW289">
        <v>8760</v>
      </c>
      <c r="CX289">
        <v>8760</v>
      </c>
      <c r="CY289">
        <v>8760</v>
      </c>
      <c r="CZ289">
        <v>8760</v>
      </c>
      <c r="DA289">
        <v>8760</v>
      </c>
      <c r="DB289">
        <v>8760</v>
      </c>
      <c r="DC289">
        <v>8760</v>
      </c>
    </row>
    <row r="290" spans="1:107">
      <c r="A290" t="s">
        <v>636</v>
      </c>
      <c r="B290" t="s">
        <v>636</v>
      </c>
      <c r="C290" t="s">
        <v>742</v>
      </c>
      <c r="D290" t="s">
        <v>1314</v>
      </c>
      <c r="E290" t="s">
        <v>1315</v>
      </c>
      <c r="F290">
        <v>102319</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4</v>
      </c>
      <c r="AQ290">
        <v>17</v>
      </c>
      <c r="AR290">
        <v>30</v>
      </c>
      <c r="AS290">
        <v>44</v>
      </c>
      <c r="AT290">
        <v>64</v>
      </c>
      <c r="AU290">
        <v>125</v>
      </c>
      <c r="AV290">
        <v>179</v>
      </c>
      <c r="AW290">
        <v>272</v>
      </c>
      <c r="AX290">
        <v>390</v>
      </c>
      <c r="AY290">
        <v>504</v>
      </c>
      <c r="AZ290">
        <v>620</v>
      </c>
      <c r="BA290">
        <v>837</v>
      </c>
      <c r="BB290">
        <v>1020</v>
      </c>
      <c r="BC290">
        <v>1341</v>
      </c>
      <c r="BD290">
        <v>1636</v>
      </c>
      <c r="BE290">
        <v>2041</v>
      </c>
      <c r="BF290">
        <v>2454</v>
      </c>
      <c r="BG290">
        <v>2987</v>
      </c>
      <c r="BH290">
        <v>3406</v>
      </c>
      <c r="BI290">
        <v>3820</v>
      </c>
      <c r="BJ290">
        <v>4147</v>
      </c>
      <c r="BK290">
        <v>4554</v>
      </c>
      <c r="BL290">
        <v>4909</v>
      </c>
      <c r="BM290">
        <v>5314</v>
      </c>
      <c r="BN290">
        <v>5654</v>
      </c>
      <c r="BO290">
        <v>6049</v>
      </c>
      <c r="BP290">
        <v>6368</v>
      </c>
      <c r="BQ290">
        <v>6726</v>
      </c>
      <c r="BR290">
        <v>7031</v>
      </c>
      <c r="BS290">
        <v>7366</v>
      </c>
      <c r="BT290">
        <v>7626</v>
      </c>
      <c r="BU290">
        <v>7919</v>
      </c>
      <c r="BV290">
        <v>8100</v>
      </c>
      <c r="BW290">
        <v>8270</v>
      </c>
      <c r="BX290">
        <v>8372</v>
      </c>
      <c r="BY290">
        <v>8505</v>
      </c>
      <c r="BZ290">
        <v>8552</v>
      </c>
      <c r="CA290">
        <v>8617</v>
      </c>
      <c r="CB290">
        <v>8653</v>
      </c>
      <c r="CC290">
        <v>8693</v>
      </c>
      <c r="CD290">
        <v>8724</v>
      </c>
      <c r="CE290">
        <v>8741</v>
      </c>
      <c r="CF290">
        <v>8749</v>
      </c>
      <c r="CG290">
        <v>8760</v>
      </c>
      <c r="CH290">
        <v>8760</v>
      </c>
      <c r="CI290">
        <v>8760</v>
      </c>
      <c r="CJ290">
        <v>8760</v>
      </c>
      <c r="CK290">
        <v>8760</v>
      </c>
      <c r="CL290">
        <v>8760</v>
      </c>
      <c r="CM290">
        <v>8760</v>
      </c>
      <c r="CN290">
        <v>8760</v>
      </c>
      <c r="CO290">
        <v>8760</v>
      </c>
      <c r="CP290">
        <v>8760</v>
      </c>
      <c r="CQ290">
        <v>8760</v>
      </c>
      <c r="CR290">
        <v>8760</v>
      </c>
      <c r="CS290">
        <v>8760</v>
      </c>
      <c r="CT290">
        <v>8760</v>
      </c>
      <c r="CU290">
        <v>8760</v>
      </c>
      <c r="CV290">
        <v>8760</v>
      </c>
      <c r="CW290">
        <v>8760</v>
      </c>
      <c r="CX290">
        <v>8760</v>
      </c>
      <c r="CY290">
        <v>8760</v>
      </c>
      <c r="CZ290">
        <v>8760</v>
      </c>
      <c r="DA290">
        <v>8760</v>
      </c>
      <c r="DB290">
        <v>8760</v>
      </c>
      <c r="DC290">
        <v>8760</v>
      </c>
    </row>
    <row r="291" spans="1:107">
      <c r="A291" t="s">
        <v>637</v>
      </c>
      <c r="B291" t="s">
        <v>637</v>
      </c>
      <c r="C291" t="s">
        <v>742</v>
      </c>
      <c r="D291" t="s">
        <v>1316</v>
      </c>
      <c r="E291" t="s">
        <v>1317</v>
      </c>
      <c r="F291">
        <v>102405</v>
      </c>
      <c r="G291">
        <v>0</v>
      </c>
      <c r="H291">
        <v>0</v>
      </c>
      <c r="I291">
        <v>0</v>
      </c>
      <c r="J291">
        <v>0</v>
      </c>
      <c r="K291">
        <v>0</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3</v>
      </c>
      <c r="AS291">
        <v>21</v>
      </c>
      <c r="AT291">
        <v>32</v>
      </c>
      <c r="AU291">
        <v>66</v>
      </c>
      <c r="AV291">
        <v>94</v>
      </c>
      <c r="AW291">
        <v>149</v>
      </c>
      <c r="AX291">
        <v>195</v>
      </c>
      <c r="AY291">
        <v>272</v>
      </c>
      <c r="AZ291">
        <v>363</v>
      </c>
      <c r="BA291">
        <v>529</v>
      </c>
      <c r="BB291">
        <v>696</v>
      </c>
      <c r="BC291">
        <v>1025</v>
      </c>
      <c r="BD291">
        <v>1328</v>
      </c>
      <c r="BE291">
        <v>1793</v>
      </c>
      <c r="BF291">
        <v>2225</v>
      </c>
      <c r="BG291">
        <v>2721</v>
      </c>
      <c r="BH291">
        <v>3024</v>
      </c>
      <c r="BI291">
        <v>3457</v>
      </c>
      <c r="BJ291">
        <v>3796</v>
      </c>
      <c r="BK291">
        <v>4251</v>
      </c>
      <c r="BL291">
        <v>4588</v>
      </c>
      <c r="BM291">
        <v>4933</v>
      </c>
      <c r="BN291">
        <v>5169</v>
      </c>
      <c r="BO291">
        <v>5476</v>
      </c>
      <c r="BP291">
        <v>5725</v>
      </c>
      <c r="BQ291">
        <v>6061</v>
      </c>
      <c r="BR291">
        <v>6435</v>
      </c>
      <c r="BS291">
        <v>6832</v>
      </c>
      <c r="BT291">
        <v>7094</v>
      </c>
      <c r="BU291">
        <v>7424</v>
      </c>
      <c r="BV291">
        <v>7641</v>
      </c>
      <c r="BW291">
        <v>7912</v>
      </c>
      <c r="BX291">
        <v>8132</v>
      </c>
      <c r="BY291">
        <v>8341</v>
      </c>
      <c r="BZ291">
        <v>8473</v>
      </c>
      <c r="CA291">
        <v>8583</v>
      </c>
      <c r="CB291">
        <v>8653</v>
      </c>
      <c r="CC291">
        <v>8697</v>
      </c>
      <c r="CD291">
        <v>8737</v>
      </c>
      <c r="CE291">
        <v>8756</v>
      </c>
      <c r="CF291">
        <v>8760</v>
      </c>
      <c r="CG291">
        <v>8760</v>
      </c>
      <c r="CH291">
        <v>8760</v>
      </c>
      <c r="CI291">
        <v>8760</v>
      </c>
      <c r="CJ291">
        <v>8760</v>
      </c>
      <c r="CK291">
        <v>8760</v>
      </c>
      <c r="CL291">
        <v>8760</v>
      </c>
      <c r="CM291">
        <v>8760</v>
      </c>
      <c r="CN291">
        <v>8760</v>
      </c>
      <c r="CO291">
        <v>8760</v>
      </c>
      <c r="CP291">
        <v>8760</v>
      </c>
      <c r="CQ291">
        <v>8760</v>
      </c>
      <c r="CR291">
        <v>8760</v>
      </c>
      <c r="CS291">
        <v>8760</v>
      </c>
      <c r="CT291">
        <v>8760</v>
      </c>
      <c r="CU291">
        <v>8760</v>
      </c>
      <c r="CV291">
        <v>8760</v>
      </c>
      <c r="CW291">
        <v>8760</v>
      </c>
      <c r="CX291">
        <v>8760</v>
      </c>
      <c r="CY291">
        <v>8760</v>
      </c>
      <c r="CZ291">
        <v>8760</v>
      </c>
      <c r="DA291">
        <v>8760</v>
      </c>
      <c r="DB291">
        <v>8760</v>
      </c>
      <c r="DC291">
        <v>8760</v>
      </c>
    </row>
    <row r="292" spans="1:107">
      <c r="A292" t="s">
        <v>638</v>
      </c>
      <c r="B292" t="s">
        <v>638</v>
      </c>
      <c r="C292" t="s">
        <v>742</v>
      </c>
      <c r="D292" t="s">
        <v>1318</v>
      </c>
      <c r="E292" t="s">
        <v>1319</v>
      </c>
      <c r="F292">
        <v>102649</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5</v>
      </c>
      <c r="AN292">
        <v>7</v>
      </c>
      <c r="AO292">
        <v>9</v>
      </c>
      <c r="AP292">
        <v>24</v>
      </c>
      <c r="AQ292">
        <v>46</v>
      </c>
      <c r="AR292">
        <v>62</v>
      </c>
      <c r="AS292">
        <v>93</v>
      </c>
      <c r="AT292">
        <v>122</v>
      </c>
      <c r="AU292">
        <v>153</v>
      </c>
      <c r="AV292">
        <v>192</v>
      </c>
      <c r="AW292">
        <v>248</v>
      </c>
      <c r="AX292">
        <v>316</v>
      </c>
      <c r="AY292">
        <v>426</v>
      </c>
      <c r="AZ292">
        <v>523</v>
      </c>
      <c r="BA292">
        <v>695</v>
      </c>
      <c r="BB292">
        <v>876</v>
      </c>
      <c r="BC292">
        <v>1216</v>
      </c>
      <c r="BD292">
        <v>1540</v>
      </c>
      <c r="BE292">
        <v>2058</v>
      </c>
      <c r="BF292">
        <v>2422</v>
      </c>
      <c r="BG292">
        <v>2867</v>
      </c>
      <c r="BH292">
        <v>3265</v>
      </c>
      <c r="BI292">
        <v>3703</v>
      </c>
      <c r="BJ292">
        <v>4051</v>
      </c>
      <c r="BK292">
        <v>4440</v>
      </c>
      <c r="BL292">
        <v>4758</v>
      </c>
      <c r="BM292">
        <v>5152</v>
      </c>
      <c r="BN292">
        <v>5441</v>
      </c>
      <c r="BO292">
        <v>5800</v>
      </c>
      <c r="BP292">
        <v>6071</v>
      </c>
      <c r="BQ292">
        <v>6425</v>
      </c>
      <c r="BR292">
        <v>6690</v>
      </c>
      <c r="BS292">
        <v>7014</v>
      </c>
      <c r="BT292">
        <v>7261</v>
      </c>
      <c r="BU292">
        <v>7518</v>
      </c>
      <c r="BV292">
        <v>7741</v>
      </c>
      <c r="BW292">
        <v>7972</v>
      </c>
      <c r="BX292">
        <v>8144</v>
      </c>
      <c r="BY292">
        <v>8336</v>
      </c>
      <c r="BZ292">
        <v>8450</v>
      </c>
      <c r="CA292">
        <v>8552</v>
      </c>
      <c r="CB292">
        <v>8625</v>
      </c>
      <c r="CC292">
        <v>8697</v>
      </c>
      <c r="CD292">
        <v>8737</v>
      </c>
      <c r="CE292">
        <v>8750</v>
      </c>
      <c r="CF292">
        <v>8752</v>
      </c>
      <c r="CG292">
        <v>8759</v>
      </c>
      <c r="CH292">
        <v>8760</v>
      </c>
      <c r="CI292">
        <v>8760</v>
      </c>
      <c r="CJ292">
        <v>8760</v>
      </c>
      <c r="CK292">
        <v>8760</v>
      </c>
      <c r="CL292">
        <v>8760</v>
      </c>
      <c r="CM292">
        <v>8760</v>
      </c>
      <c r="CN292">
        <v>8760</v>
      </c>
      <c r="CO292">
        <v>8760</v>
      </c>
      <c r="CP292">
        <v>8760</v>
      </c>
      <c r="CQ292">
        <v>8760</v>
      </c>
      <c r="CR292">
        <v>8760</v>
      </c>
      <c r="CS292">
        <v>8760</v>
      </c>
      <c r="CT292">
        <v>8760</v>
      </c>
      <c r="CU292">
        <v>8760</v>
      </c>
      <c r="CV292">
        <v>8760</v>
      </c>
      <c r="CW292">
        <v>8760</v>
      </c>
      <c r="CX292">
        <v>8760</v>
      </c>
      <c r="CY292">
        <v>8760</v>
      </c>
      <c r="CZ292">
        <v>8760</v>
      </c>
      <c r="DA292">
        <v>8760</v>
      </c>
      <c r="DB292">
        <v>8760</v>
      </c>
      <c r="DC292">
        <v>8760</v>
      </c>
    </row>
    <row r="293" spans="1:107">
      <c r="A293" t="s">
        <v>650</v>
      </c>
      <c r="B293" t="s">
        <v>650</v>
      </c>
      <c r="C293" t="s">
        <v>742</v>
      </c>
      <c r="D293" t="s">
        <v>1320</v>
      </c>
      <c r="E293" t="s">
        <v>1321</v>
      </c>
      <c r="F293">
        <v>102211</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1</v>
      </c>
      <c r="AN293">
        <v>3</v>
      </c>
      <c r="AO293">
        <v>6</v>
      </c>
      <c r="AP293">
        <v>7</v>
      </c>
      <c r="AQ293">
        <v>12</v>
      </c>
      <c r="AR293">
        <v>23</v>
      </c>
      <c r="AS293">
        <v>47</v>
      </c>
      <c r="AT293">
        <v>67</v>
      </c>
      <c r="AU293">
        <v>108</v>
      </c>
      <c r="AV293">
        <v>160</v>
      </c>
      <c r="AW293">
        <v>205</v>
      </c>
      <c r="AX293">
        <v>273</v>
      </c>
      <c r="AY293">
        <v>358</v>
      </c>
      <c r="AZ293">
        <v>444</v>
      </c>
      <c r="BA293">
        <v>575</v>
      </c>
      <c r="BB293">
        <v>729</v>
      </c>
      <c r="BC293">
        <v>967</v>
      </c>
      <c r="BD293">
        <v>1202</v>
      </c>
      <c r="BE293">
        <v>1518</v>
      </c>
      <c r="BF293">
        <v>1977</v>
      </c>
      <c r="BG293">
        <v>2498</v>
      </c>
      <c r="BH293">
        <v>2866</v>
      </c>
      <c r="BI293">
        <v>3359</v>
      </c>
      <c r="BJ293">
        <v>3744</v>
      </c>
      <c r="BK293">
        <v>4190</v>
      </c>
      <c r="BL293">
        <v>4505</v>
      </c>
      <c r="BM293">
        <v>4849</v>
      </c>
      <c r="BN293">
        <v>5209</v>
      </c>
      <c r="BO293">
        <v>5652</v>
      </c>
      <c r="BP293">
        <v>5994</v>
      </c>
      <c r="BQ293">
        <v>6407</v>
      </c>
      <c r="BR293">
        <v>6762</v>
      </c>
      <c r="BS293">
        <v>7137</v>
      </c>
      <c r="BT293">
        <v>7438</v>
      </c>
      <c r="BU293">
        <v>7742</v>
      </c>
      <c r="BV293">
        <v>7957</v>
      </c>
      <c r="BW293">
        <v>8205</v>
      </c>
      <c r="BX293">
        <v>8369</v>
      </c>
      <c r="BY293">
        <v>8536</v>
      </c>
      <c r="BZ293">
        <v>8610</v>
      </c>
      <c r="CA293">
        <v>8673</v>
      </c>
      <c r="CB293">
        <v>8714</v>
      </c>
      <c r="CC293">
        <v>8742</v>
      </c>
      <c r="CD293">
        <v>8752</v>
      </c>
      <c r="CE293">
        <v>8760</v>
      </c>
      <c r="CF293">
        <v>8760</v>
      </c>
      <c r="CG293">
        <v>8760</v>
      </c>
      <c r="CH293">
        <v>8760</v>
      </c>
      <c r="CI293">
        <v>8760</v>
      </c>
      <c r="CJ293">
        <v>8760</v>
      </c>
      <c r="CK293">
        <v>8760</v>
      </c>
      <c r="CL293">
        <v>8760</v>
      </c>
      <c r="CM293">
        <v>8760</v>
      </c>
      <c r="CN293">
        <v>8760</v>
      </c>
      <c r="CO293">
        <v>8760</v>
      </c>
      <c r="CP293">
        <v>8760</v>
      </c>
      <c r="CQ293">
        <v>8760</v>
      </c>
      <c r="CR293">
        <v>8760</v>
      </c>
      <c r="CS293">
        <v>8760</v>
      </c>
      <c r="CT293">
        <v>8760</v>
      </c>
      <c r="CU293">
        <v>8760</v>
      </c>
      <c r="CV293">
        <v>8760</v>
      </c>
      <c r="CW293">
        <v>8760</v>
      </c>
      <c r="CX293">
        <v>8760</v>
      </c>
      <c r="CY293">
        <v>8760</v>
      </c>
      <c r="CZ293">
        <v>8760</v>
      </c>
      <c r="DA293">
        <v>8760</v>
      </c>
      <c r="DB293">
        <v>8760</v>
      </c>
      <c r="DC293">
        <v>8760</v>
      </c>
    </row>
    <row r="294" spans="1:107">
      <c r="A294" t="s">
        <v>651</v>
      </c>
      <c r="B294" t="s">
        <v>651</v>
      </c>
      <c r="C294" t="s">
        <v>742</v>
      </c>
      <c r="D294" t="s">
        <v>1322</v>
      </c>
      <c r="E294" t="s">
        <v>1323</v>
      </c>
      <c r="F294">
        <v>102904</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1</v>
      </c>
      <c r="AJ294">
        <v>19</v>
      </c>
      <c r="AK294">
        <v>41</v>
      </c>
      <c r="AL294">
        <v>55</v>
      </c>
      <c r="AM294">
        <v>85</v>
      </c>
      <c r="AN294">
        <v>119</v>
      </c>
      <c r="AO294">
        <v>174</v>
      </c>
      <c r="AP294">
        <v>221</v>
      </c>
      <c r="AQ294">
        <v>307</v>
      </c>
      <c r="AR294">
        <v>395</v>
      </c>
      <c r="AS294">
        <v>533</v>
      </c>
      <c r="AT294">
        <v>665</v>
      </c>
      <c r="AU294">
        <v>834</v>
      </c>
      <c r="AV294">
        <v>962</v>
      </c>
      <c r="AW294">
        <v>1163</v>
      </c>
      <c r="AX294">
        <v>1337</v>
      </c>
      <c r="AY294">
        <v>1560</v>
      </c>
      <c r="AZ294">
        <v>1738</v>
      </c>
      <c r="BA294">
        <v>2023</v>
      </c>
      <c r="BB294">
        <v>2320</v>
      </c>
      <c r="BC294">
        <v>2683</v>
      </c>
      <c r="BD294">
        <v>2969</v>
      </c>
      <c r="BE294">
        <v>3458</v>
      </c>
      <c r="BF294">
        <v>3865</v>
      </c>
      <c r="BG294">
        <v>4295</v>
      </c>
      <c r="BH294">
        <v>4618</v>
      </c>
      <c r="BI294">
        <v>4921</v>
      </c>
      <c r="BJ294">
        <v>5187</v>
      </c>
      <c r="BK294">
        <v>5468</v>
      </c>
      <c r="BL294">
        <v>5690</v>
      </c>
      <c r="BM294">
        <v>6022</v>
      </c>
      <c r="BN294">
        <v>6277</v>
      </c>
      <c r="BO294">
        <v>6572</v>
      </c>
      <c r="BP294">
        <v>6796</v>
      </c>
      <c r="BQ294">
        <v>7115</v>
      </c>
      <c r="BR294">
        <v>7337</v>
      </c>
      <c r="BS294">
        <v>7620</v>
      </c>
      <c r="BT294">
        <v>7800</v>
      </c>
      <c r="BU294">
        <v>7998</v>
      </c>
      <c r="BV294">
        <v>8157</v>
      </c>
      <c r="BW294">
        <v>8329</v>
      </c>
      <c r="BX294">
        <v>8436</v>
      </c>
      <c r="BY294">
        <v>8583</v>
      </c>
      <c r="BZ294">
        <v>8650</v>
      </c>
      <c r="CA294">
        <v>8718</v>
      </c>
      <c r="CB294">
        <v>8737</v>
      </c>
      <c r="CC294">
        <v>8747</v>
      </c>
      <c r="CD294">
        <v>8754</v>
      </c>
      <c r="CE294">
        <v>8757</v>
      </c>
      <c r="CF294">
        <v>8759</v>
      </c>
      <c r="CG294">
        <v>8760</v>
      </c>
      <c r="CH294">
        <v>8760</v>
      </c>
      <c r="CI294">
        <v>8760</v>
      </c>
      <c r="CJ294">
        <v>8760</v>
      </c>
      <c r="CK294">
        <v>8760</v>
      </c>
      <c r="CL294">
        <v>8760</v>
      </c>
      <c r="CM294">
        <v>8760</v>
      </c>
      <c r="CN294">
        <v>8760</v>
      </c>
      <c r="CO294">
        <v>8760</v>
      </c>
      <c r="CP294">
        <v>8760</v>
      </c>
      <c r="CQ294">
        <v>8760</v>
      </c>
      <c r="CR294">
        <v>8760</v>
      </c>
      <c r="CS294">
        <v>8760</v>
      </c>
      <c r="CT294">
        <v>8760</v>
      </c>
      <c r="CU294">
        <v>8760</v>
      </c>
      <c r="CV294">
        <v>8760</v>
      </c>
      <c r="CW294">
        <v>8760</v>
      </c>
      <c r="CX294">
        <v>8760</v>
      </c>
      <c r="CY294">
        <v>8760</v>
      </c>
      <c r="CZ294">
        <v>8760</v>
      </c>
      <c r="DA294">
        <v>8760</v>
      </c>
      <c r="DB294">
        <v>8760</v>
      </c>
      <c r="DC294">
        <v>8760</v>
      </c>
    </row>
    <row r="295" spans="1:107">
      <c r="A295" t="s">
        <v>639</v>
      </c>
      <c r="B295" t="s">
        <v>639</v>
      </c>
      <c r="C295" t="s">
        <v>742</v>
      </c>
      <c r="D295" t="s">
        <v>1324</v>
      </c>
      <c r="E295" t="s">
        <v>1325</v>
      </c>
      <c r="F295">
        <v>102705</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3</v>
      </c>
      <c r="AJ295">
        <v>7</v>
      </c>
      <c r="AK295">
        <v>22</v>
      </c>
      <c r="AL295">
        <v>45</v>
      </c>
      <c r="AM295">
        <v>102</v>
      </c>
      <c r="AN295">
        <v>141</v>
      </c>
      <c r="AO295">
        <v>186</v>
      </c>
      <c r="AP295">
        <v>231</v>
      </c>
      <c r="AQ295">
        <v>280</v>
      </c>
      <c r="AR295">
        <v>318</v>
      </c>
      <c r="AS295">
        <v>372</v>
      </c>
      <c r="AT295">
        <v>443</v>
      </c>
      <c r="AU295">
        <v>549</v>
      </c>
      <c r="AV295">
        <v>643</v>
      </c>
      <c r="AW295">
        <v>780</v>
      </c>
      <c r="AX295">
        <v>889</v>
      </c>
      <c r="AY295">
        <v>1086</v>
      </c>
      <c r="AZ295">
        <v>1261</v>
      </c>
      <c r="BA295">
        <v>1539</v>
      </c>
      <c r="BB295">
        <v>1778</v>
      </c>
      <c r="BC295">
        <v>2179</v>
      </c>
      <c r="BD295">
        <v>2537</v>
      </c>
      <c r="BE295">
        <v>3004</v>
      </c>
      <c r="BF295">
        <v>3407</v>
      </c>
      <c r="BG295">
        <v>3729</v>
      </c>
      <c r="BH295">
        <v>4040</v>
      </c>
      <c r="BI295">
        <v>4415</v>
      </c>
      <c r="BJ295">
        <v>4690</v>
      </c>
      <c r="BK295">
        <v>4978</v>
      </c>
      <c r="BL295">
        <v>5230</v>
      </c>
      <c r="BM295">
        <v>5585</v>
      </c>
      <c r="BN295">
        <v>5878</v>
      </c>
      <c r="BO295">
        <v>6236</v>
      </c>
      <c r="BP295">
        <v>6536</v>
      </c>
      <c r="BQ295">
        <v>6921</v>
      </c>
      <c r="BR295">
        <v>7178</v>
      </c>
      <c r="BS295">
        <v>7477</v>
      </c>
      <c r="BT295">
        <v>7680</v>
      </c>
      <c r="BU295">
        <v>7904</v>
      </c>
      <c r="BV295">
        <v>8063</v>
      </c>
      <c r="BW295">
        <v>8229</v>
      </c>
      <c r="BX295">
        <v>8350</v>
      </c>
      <c r="BY295">
        <v>8463</v>
      </c>
      <c r="BZ295">
        <v>8547</v>
      </c>
      <c r="CA295">
        <v>8599</v>
      </c>
      <c r="CB295">
        <v>8631</v>
      </c>
      <c r="CC295">
        <v>8667</v>
      </c>
      <c r="CD295">
        <v>8691</v>
      </c>
      <c r="CE295">
        <v>8715</v>
      </c>
      <c r="CF295">
        <v>8727</v>
      </c>
      <c r="CG295">
        <v>8744</v>
      </c>
      <c r="CH295">
        <v>8752</v>
      </c>
      <c r="CI295">
        <v>8754</v>
      </c>
      <c r="CJ295">
        <v>8760</v>
      </c>
      <c r="CK295">
        <v>8760</v>
      </c>
      <c r="CL295">
        <v>8760</v>
      </c>
      <c r="CM295">
        <v>8760</v>
      </c>
      <c r="CN295">
        <v>8760</v>
      </c>
      <c r="CO295">
        <v>8760</v>
      </c>
      <c r="CP295">
        <v>8760</v>
      </c>
      <c r="CQ295">
        <v>8760</v>
      </c>
      <c r="CR295">
        <v>8760</v>
      </c>
      <c r="CS295">
        <v>8760</v>
      </c>
      <c r="CT295">
        <v>8760</v>
      </c>
      <c r="CU295">
        <v>8760</v>
      </c>
      <c r="CV295">
        <v>8760</v>
      </c>
      <c r="CW295">
        <v>8760</v>
      </c>
      <c r="CX295">
        <v>8760</v>
      </c>
      <c r="CY295">
        <v>8760</v>
      </c>
      <c r="CZ295">
        <v>8760</v>
      </c>
      <c r="DA295">
        <v>8760</v>
      </c>
      <c r="DB295">
        <v>8760</v>
      </c>
      <c r="DC295">
        <v>8760</v>
      </c>
    </row>
    <row r="296" spans="1:107">
      <c r="A296" t="s">
        <v>640</v>
      </c>
      <c r="B296" t="s">
        <v>640</v>
      </c>
      <c r="C296" t="s">
        <v>742</v>
      </c>
      <c r="D296" t="s">
        <v>1326</v>
      </c>
      <c r="E296" t="s">
        <v>1327</v>
      </c>
      <c r="F296">
        <v>102523</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1</v>
      </c>
      <c r="AO296">
        <v>6</v>
      </c>
      <c r="AP296">
        <v>29</v>
      </c>
      <c r="AQ296">
        <v>51</v>
      </c>
      <c r="AR296">
        <v>68</v>
      </c>
      <c r="AS296">
        <v>86</v>
      </c>
      <c r="AT296">
        <v>97</v>
      </c>
      <c r="AU296">
        <v>120</v>
      </c>
      <c r="AV296">
        <v>162</v>
      </c>
      <c r="AW296">
        <v>211</v>
      </c>
      <c r="AX296">
        <v>291</v>
      </c>
      <c r="AY296">
        <v>417</v>
      </c>
      <c r="AZ296">
        <v>524</v>
      </c>
      <c r="BA296">
        <v>710</v>
      </c>
      <c r="BB296">
        <v>851</v>
      </c>
      <c r="BC296">
        <v>1058</v>
      </c>
      <c r="BD296">
        <v>1262</v>
      </c>
      <c r="BE296">
        <v>1632</v>
      </c>
      <c r="BF296">
        <v>1985</v>
      </c>
      <c r="BG296">
        <v>2440</v>
      </c>
      <c r="BH296">
        <v>2846</v>
      </c>
      <c r="BI296">
        <v>3318</v>
      </c>
      <c r="BJ296">
        <v>3693</v>
      </c>
      <c r="BK296">
        <v>4138</v>
      </c>
      <c r="BL296">
        <v>4475</v>
      </c>
      <c r="BM296">
        <v>4924</v>
      </c>
      <c r="BN296">
        <v>5343</v>
      </c>
      <c r="BO296">
        <v>5735</v>
      </c>
      <c r="BP296">
        <v>6014</v>
      </c>
      <c r="BQ296">
        <v>6390</v>
      </c>
      <c r="BR296">
        <v>6641</v>
      </c>
      <c r="BS296">
        <v>7008</v>
      </c>
      <c r="BT296">
        <v>7291</v>
      </c>
      <c r="BU296">
        <v>7600</v>
      </c>
      <c r="BV296">
        <v>7840</v>
      </c>
      <c r="BW296">
        <v>8090</v>
      </c>
      <c r="BX296">
        <v>8264</v>
      </c>
      <c r="BY296">
        <v>8432</v>
      </c>
      <c r="BZ296">
        <v>8538</v>
      </c>
      <c r="CA296">
        <v>8635</v>
      </c>
      <c r="CB296">
        <v>8686</v>
      </c>
      <c r="CC296">
        <v>8726</v>
      </c>
      <c r="CD296">
        <v>8749</v>
      </c>
      <c r="CE296">
        <v>8760</v>
      </c>
      <c r="CF296">
        <v>8760</v>
      </c>
      <c r="CG296">
        <v>8760</v>
      </c>
      <c r="CH296">
        <v>8760</v>
      </c>
      <c r="CI296">
        <v>8760</v>
      </c>
      <c r="CJ296">
        <v>8760</v>
      </c>
      <c r="CK296">
        <v>8760</v>
      </c>
      <c r="CL296">
        <v>8760</v>
      </c>
      <c r="CM296">
        <v>8760</v>
      </c>
      <c r="CN296">
        <v>8760</v>
      </c>
      <c r="CO296">
        <v>8760</v>
      </c>
      <c r="CP296">
        <v>8760</v>
      </c>
      <c r="CQ296">
        <v>8760</v>
      </c>
      <c r="CR296">
        <v>8760</v>
      </c>
      <c r="CS296">
        <v>8760</v>
      </c>
      <c r="CT296">
        <v>8760</v>
      </c>
      <c r="CU296">
        <v>8760</v>
      </c>
      <c r="CV296">
        <v>8760</v>
      </c>
      <c r="CW296">
        <v>8760</v>
      </c>
      <c r="CX296">
        <v>8760</v>
      </c>
      <c r="CY296">
        <v>8760</v>
      </c>
      <c r="CZ296">
        <v>8760</v>
      </c>
      <c r="DA296">
        <v>8760</v>
      </c>
      <c r="DB296">
        <v>8760</v>
      </c>
      <c r="DC296">
        <v>8760</v>
      </c>
    </row>
    <row r="297" spans="1:107">
      <c r="A297" t="s">
        <v>641</v>
      </c>
      <c r="B297" t="s">
        <v>641</v>
      </c>
      <c r="C297" t="s">
        <v>742</v>
      </c>
      <c r="D297" t="s">
        <v>1328</v>
      </c>
      <c r="E297" t="s">
        <v>1329</v>
      </c>
      <c r="F297">
        <v>102314</v>
      </c>
      <c r="G297">
        <v>0</v>
      </c>
      <c r="H297">
        <v>0</v>
      </c>
      <c r="I297">
        <v>0</v>
      </c>
      <c r="J297">
        <v>0</v>
      </c>
      <c r="K297">
        <v>0</v>
      </c>
      <c r="L297">
        <v>0</v>
      </c>
      <c r="M297">
        <v>0</v>
      </c>
      <c r="N297">
        <v>0</v>
      </c>
      <c r="O297">
        <v>0</v>
      </c>
      <c r="P297">
        <v>0</v>
      </c>
      <c r="Q297">
        <v>0</v>
      </c>
      <c r="R297">
        <v>0</v>
      </c>
      <c r="S297">
        <v>0</v>
      </c>
      <c r="T297">
        <v>0</v>
      </c>
      <c r="U297">
        <v>0</v>
      </c>
      <c r="V297">
        <v>0</v>
      </c>
      <c r="W297">
        <v>0</v>
      </c>
      <c r="X297">
        <v>0</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1</v>
      </c>
      <c r="AW297">
        <v>17</v>
      </c>
      <c r="AX297">
        <v>42</v>
      </c>
      <c r="AY297">
        <v>91</v>
      </c>
      <c r="AZ297">
        <v>139</v>
      </c>
      <c r="BA297">
        <v>232</v>
      </c>
      <c r="BB297">
        <v>345</v>
      </c>
      <c r="BC297">
        <v>571</v>
      </c>
      <c r="BD297">
        <v>776</v>
      </c>
      <c r="BE297">
        <v>1118</v>
      </c>
      <c r="BF297">
        <v>1496</v>
      </c>
      <c r="BG297">
        <v>1950</v>
      </c>
      <c r="BH297">
        <v>2261</v>
      </c>
      <c r="BI297">
        <v>2786</v>
      </c>
      <c r="BJ297">
        <v>3193</v>
      </c>
      <c r="BK297">
        <v>3721</v>
      </c>
      <c r="BL297">
        <v>4042</v>
      </c>
      <c r="BM297">
        <v>4481</v>
      </c>
      <c r="BN297">
        <v>4843</v>
      </c>
      <c r="BO297">
        <v>5166</v>
      </c>
      <c r="BP297">
        <v>5453</v>
      </c>
      <c r="BQ297">
        <v>5903</v>
      </c>
      <c r="BR297">
        <v>6318</v>
      </c>
      <c r="BS297">
        <v>6827</v>
      </c>
      <c r="BT297">
        <v>7253</v>
      </c>
      <c r="BU297">
        <v>7704</v>
      </c>
      <c r="BV297">
        <v>7979</v>
      </c>
      <c r="BW297">
        <v>8258</v>
      </c>
      <c r="BX297">
        <v>8393</v>
      </c>
      <c r="BY297">
        <v>8535</v>
      </c>
      <c r="BZ297">
        <v>8593</v>
      </c>
      <c r="CA297">
        <v>8643</v>
      </c>
      <c r="CB297">
        <v>8669</v>
      </c>
      <c r="CC297">
        <v>8695</v>
      </c>
      <c r="CD297">
        <v>8707</v>
      </c>
      <c r="CE297">
        <v>8728</v>
      </c>
      <c r="CF297">
        <v>8738</v>
      </c>
      <c r="CG297">
        <v>8752</v>
      </c>
      <c r="CH297">
        <v>8760</v>
      </c>
      <c r="CI297">
        <v>8760</v>
      </c>
      <c r="CJ297">
        <v>8760</v>
      </c>
      <c r="CK297">
        <v>8760</v>
      </c>
      <c r="CL297">
        <v>8760</v>
      </c>
      <c r="CM297">
        <v>8760</v>
      </c>
      <c r="CN297">
        <v>8760</v>
      </c>
      <c r="CO297">
        <v>8760</v>
      </c>
      <c r="CP297">
        <v>8760</v>
      </c>
      <c r="CQ297">
        <v>8760</v>
      </c>
      <c r="CR297">
        <v>8760</v>
      </c>
      <c r="CS297">
        <v>8760</v>
      </c>
      <c r="CT297">
        <v>8760</v>
      </c>
      <c r="CU297">
        <v>8760</v>
      </c>
      <c r="CV297">
        <v>8760</v>
      </c>
      <c r="CW297">
        <v>8760</v>
      </c>
      <c r="CX297">
        <v>8760</v>
      </c>
      <c r="CY297">
        <v>8760</v>
      </c>
      <c r="CZ297">
        <v>8760</v>
      </c>
      <c r="DA297">
        <v>8760</v>
      </c>
      <c r="DB297">
        <v>8760</v>
      </c>
      <c r="DC297">
        <v>8760</v>
      </c>
    </row>
    <row r="298" spans="1:107">
      <c r="A298" t="s">
        <v>649</v>
      </c>
      <c r="B298" t="s">
        <v>649</v>
      </c>
      <c r="C298" t="s">
        <v>742</v>
      </c>
      <c r="D298" t="s">
        <v>1330</v>
      </c>
      <c r="E298" t="s">
        <v>1331</v>
      </c>
      <c r="F298">
        <v>102246</v>
      </c>
      <c r="G298">
        <v>0</v>
      </c>
      <c r="H298">
        <v>0</v>
      </c>
      <c r="I298">
        <v>0</v>
      </c>
      <c r="J298">
        <v>0</v>
      </c>
      <c r="K298">
        <v>0</v>
      </c>
      <c r="L298">
        <v>0</v>
      </c>
      <c r="M298">
        <v>0</v>
      </c>
      <c r="N298">
        <v>0</v>
      </c>
      <c r="O298">
        <v>0</v>
      </c>
      <c r="P298">
        <v>0</v>
      </c>
      <c r="Q298">
        <v>0</v>
      </c>
      <c r="R298">
        <v>0</v>
      </c>
      <c r="S298">
        <v>0</v>
      </c>
      <c r="T298">
        <v>0</v>
      </c>
      <c r="U298">
        <v>0</v>
      </c>
      <c r="V298">
        <v>0</v>
      </c>
      <c r="W298">
        <v>0</v>
      </c>
      <c r="X298">
        <v>0</v>
      </c>
      <c r="Y298">
        <v>0</v>
      </c>
      <c r="Z298">
        <v>0</v>
      </c>
      <c r="AA298">
        <v>0</v>
      </c>
      <c r="AB298">
        <v>0</v>
      </c>
      <c r="AC298">
        <v>0</v>
      </c>
      <c r="AD298">
        <v>0</v>
      </c>
      <c r="AE298">
        <v>0</v>
      </c>
      <c r="AF298">
        <v>0</v>
      </c>
      <c r="AG298">
        <v>0</v>
      </c>
      <c r="AH298">
        <v>0</v>
      </c>
      <c r="AI298">
        <v>0</v>
      </c>
      <c r="AJ298">
        <v>0</v>
      </c>
      <c r="AK298">
        <v>0</v>
      </c>
      <c r="AL298">
        <v>0</v>
      </c>
      <c r="AM298">
        <v>5</v>
      </c>
      <c r="AN298">
        <v>11</v>
      </c>
      <c r="AO298">
        <v>28</v>
      </c>
      <c r="AP298">
        <v>40</v>
      </c>
      <c r="AQ298">
        <v>58</v>
      </c>
      <c r="AR298">
        <v>69</v>
      </c>
      <c r="AS298">
        <v>96</v>
      </c>
      <c r="AT298">
        <v>110</v>
      </c>
      <c r="AU298">
        <v>153</v>
      </c>
      <c r="AV298">
        <v>210</v>
      </c>
      <c r="AW298">
        <v>294</v>
      </c>
      <c r="AX298">
        <v>366</v>
      </c>
      <c r="AY298">
        <v>487</v>
      </c>
      <c r="AZ298">
        <v>606</v>
      </c>
      <c r="BA298">
        <v>767</v>
      </c>
      <c r="BB298">
        <v>912</v>
      </c>
      <c r="BC298">
        <v>1130</v>
      </c>
      <c r="BD298">
        <v>1363</v>
      </c>
      <c r="BE298">
        <v>1709</v>
      </c>
      <c r="BF298">
        <v>2053</v>
      </c>
      <c r="BG298">
        <v>2512</v>
      </c>
      <c r="BH298">
        <v>2961</v>
      </c>
      <c r="BI298">
        <v>3430</v>
      </c>
      <c r="BJ298">
        <v>3827</v>
      </c>
      <c r="BK298">
        <v>4207</v>
      </c>
      <c r="BL298">
        <v>4522</v>
      </c>
      <c r="BM298">
        <v>4919</v>
      </c>
      <c r="BN298">
        <v>5246</v>
      </c>
      <c r="BO298">
        <v>5677</v>
      </c>
      <c r="BP298">
        <v>6002</v>
      </c>
      <c r="BQ298">
        <v>6419</v>
      </c>
      <c r="BR298">
        <v>6786</v>
      </c>
      <c r="BS298">
        <v>7206</v>
      </c>
      <c r="BT298">
        <v>7506</v>
      </c>
      <c r="BU298">
        <v>7813</v>
      </c>
      <c r="BV298">
        <v>8011</v>
      </c>
      <c r="BW298">
        <v>8212</v>
      </c>
      <c r="BX298">
        <v>8350</v>
      </c>
      <c r="BY298">
        <v>8491</v>
      </c>
      <c r="BZ298">
        <v>8576</v>
      </c>
      <c r="CA298">
        <v>8645</v>
      </c>
      <c r="CB298">
        <v>8671</v>
      </c>
      <c r="CC298">
        <v>8705</v>
      </c>
      <c r="CD298">
        <v>8726</v>
      </c>
      <c r="CE298">
        <v>8745</v>
      </c>
      <c r="CF298">
        <v>8755</v>
      </c>
      <c r="CG298">
        <v>8760</v>
      </c>
      <c r="CH298">
        <v>8760</v>
      </c>
      <c r="CI298">
        <v>8760</v>
      </c>
      <c r="CJ298">
        <v>8760</v>
      </c>
      <c r="CK298">
        <v>8760</v>
      </c>
      <c r="CL298">
        <v>8760</v>
      </c>
      <c r="CM298">
        <v>8760</v>
      </c>
      <c r="CN298">
        <v>8760</v>
      </c>
      <c r="CO298">
        <v>8760</v>
      </c>
      <c r="CP298">
        <v>8760</v>
      </c>
      <c r="CQ298">
        <v>8760</v>
      </c>
      <c r="CR298">
        <v>8760</v>
      </c>
      <c r="CS298">
        <v>8760</v>
      </c>
      <c r="CT298">
        <v>8760</v>
      </c>
      <c r="CU298">
        <v>8760</v>
      </c>
      <c r="CV298">
        <v>8760</v>
      </c>
      <c r="CW298">
        <v>8760</v>
      </c>
      <c r="CX298">
        <v>8760</v>
      </c>
      <c r="CY298">
        <v>8760</v>
      </c>
      <c r="CZ298">
        <v>8760</v>
      </c>
      <c r="DA298">
        <v>8760</v>
      </c>
      <c r="DB298">
        <v>8760</v>
      </c>
      <c r="DC298">
        <v>8760</v>
      </c>
    </row>
    <row r="299" spans="1:107">
      <c r="A299" t="s">
        <v>652</v>
      </c>
      <c r="B299" t="s">
        <v>652</v>
      </c>
      <c r="C299" t="s">
        <v>742</v>
      </c>
      <c r="D299" t="s">
        <v>1332</v>
      </c>
      <c r="E299" t="s">
        <v>1333</v>
      </c>
      <c r="F299">
        <v>102318</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8</v>
      </c>
      <c r="AR299">
        <v>13</v>
      </c>
      <c r="AS299">
        <v>21</v>
      </c>
      <c r="AT299">
        <v>41</v>
      </c>
      <c r="AU299">
        <v>83</v>
      </c>
      <c r="AV299">
        <v>120</v>
      </c>
      <c r="AW299">
        <v>195</v>
      </c>
      <c r="AX299">
        <v>270</v>
      </c>
      <c r="AY299">
        <v>372</v>
      </c>
      <c r="AZ299">
        <v>466</v>
      </c>
      <c r="BA299">
        <v>671</v>
      </c>
      <c r="BB299">
        <v>852</v>
      </c>
      <c r="BC299">
        <v>1111</v>
      </c>
      <c r="BD299">
        <v>1369</v>
      </c>
      <c r="BE299">
        <v>1804</v>
      </c>
      <c r="BF299">
        <v>2139</v>
      </c>
      <c r="BG299">
        <v>2667</v>
      </c>
      <c r="BH299">
        <v>3149</v>
      </c>
      <c r="BI299">
        <v>3637</v>
      </c>
      <c r="BJ299">
        <v>3928</v>
      </c>
      <c r="BK299">
        <v>4373</v>
      </c>
      <c r="BL299">
        <v>4716</v>
      </c>
      <c r="BM299">
        <v>5135</v>
      </c>
      <c r="BN299">
        <v>5431</v>
      </c>
      <c r="BO299">
        <v>5772</v>
      </c>
      <c r="BP299">
        <v>6117</v>
      </c>
      <c r="BQ299">
        <v>6472</v>
      </c>
      <c r="BR299">
        <v>6748</v>
      </c>
      <c r="BS299">
        <v>7122</v>
      </c>
      <c r="BT299">
        <v>7391</v>
      </c>
      <c r="BU299">
        <v>7697</v>
      </c>
      <c r="BV299">
        <v>7925</v>
      </c>
      <c r="BW299">
        <v>8130</v>
      </c>
      <c r="BX299">
        <v>8259</v>
      </c>
      <c r="BY299">
        <v>8412</v>
      </c>
      <c r="BZ299">
        <v>8507</v>
      </c>
      <c r="CA299">
        <v>8572</v>
      </c>
      <c r="CB299">
        <v>8621</v>
      </c>
      <c r="CC299">
        <v>8672</v>
      </c>
      <c r="CD299">
        <v>8712</v>
      </c>
      <c r="CE299">
        <v>8744</v>
      </c>
      <c r="CF299">
        <v>8750</v>
      </c>
      <c r="CG299">
        <v>8760</v>
      </c>
      <c r="CH299">
        <v>8760</v>
      </c>
      <c r="CI299">
        <v>8760</v>
      </c>
      <c r="CJ299">
        <v>8760</v>
      </c>
      <c r="CK299">
        <v>8760</v>
      </c>
      <c r="CL299">
        <v>8760</v>
      </c>
      <c r="CM299">
        <v>8760</v>
      </c>
      <c r="CN299">
        <v>8760</v>
      </c>
      <c r="CO299">
        <v>8760</v>
      </c>
      <c r="CP299">
        <v>8760</v>
      </c>
      <c r="CQ299">
        <v>8760</v>
      </c>
      <c r="CR299">
        <v>8760</v>
      </c>
      <c r="CS299">
        <v>8760</v>
      </c>
      <c r="CT299">
        <v>8760</v>
      </c>
      <c r="CU299">
        <v>8760</v>
      </c>
      <c r="CV299">
        <v>8760</v>
      </c>
      <c r="CW299">
        <v>8760</v>
      </c>
      <c r="CX299">
        <v>8760</v>
      </c>
      <c r="CY299">
        <v>8760</v>
      </c>
      <c r="CZ299">
        <v>8760</v>
      </c>
      <c r="DA299">
        <v>8760</v>
      </c>
      <c r="DB299">
        <v>8760</v>
      </c>
      <c r="DC299">
        <v>8760</v>
      </c>
    </row>
    <row r="300" spans="1:107">
      <c r="A300" t="s">
        <v>655</v>
      </c>
      <c r="B300" t="s">
        <v>655</v>
      </c>
      <c r="C300" t="s">
        <v>742</v>
      </c>
      <c r="D300" t="s">
        <v>1334</v>
      </c>
      <c r="E300" t="s">
        <v>1335</v>
      </c>
      <c r="F300">
        <v>102605</v>
      </c>
      <c r="G300">
        <v>0</v>
      </c>
      <c r="H300">
        <v>0</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2</v>
      </c>
      <c r="AQ300">
        <v>18</v>
      </c>
      <c r="AR300">
        <v>41</v>
      </c>
      <c r="AS300">
        <v>70</v>
      </c>
      <c r="AT300">
        <v>90</v>
      </c>
      <c r="AU300">
        <v>113</v>
      </c>
      <c r="AV300">
        <v>164</v>
      </c>
      <c r="AW300">
        <v>260</v>
      </c>
      <c r="AX300">
        <v>354</v>
      </c>
      <c r="AY300">
        <v>526</v>
      </c>
      <c r="AZ300">
        <v>689</v>
      </c>
      <c r="BA300">
        <v>898</v>
      </c>
      <c r="BB300">
        <v>1083</v>
      </c>
      <c r="BC300">
        <v>1421</v>
      </c>
      <c r="BD300">
        <v>1772</v>
      </c>
      <c r="BE300">
        <v>2257</v>
      </c>
      <c r="BF300">
        <v>2596</v>
      </c>
      <c r="BG300">
        <v>2962</v>
      </c>
      <c r="BH300">
        <v>3301</v>
      </c>
      <c r="BI300">
        <v>3794</v>
      </c>
      <c r="BJ300">
        <v>4134</v>
      </c>
      <c r="BK300">
        <v>4478</v>
      </c>
      <c r="BL300">
        <v>4716</v>
      </c>
      <c r="BM300">
        <v>5050</v>
      </c>
      <c r="BN300">
        <v>5300</v>
      </c>
      <c r="BO300">
        <v>5632</v>
      </c>
      <c r="BP300">
        <v>5920</v>
      </c>
      <c r="BQ300">
        <v>6311</v>
      </c>
      <c r="BR300">
        <v>6594</v>
      </c>
      <c r="BS300">
        <v>6922</v>
      </c>
      <c r="BT300">
        <v>7173</v>
      </c>
      <c r="BU300">
        <v>7470</v>
      </c>
      <c r="BV300">
        <v>7723</v>
      </c>
      <c r="BW300">
        <v>7972</v>
      </c>
      <c r="BX300">
        <v>8136</v>
      </c>
      <c r="BY300">
        <v>8332</v>
      </c>
      <c r="BZ300">
        <v>8446</v>
      </c>
      <c r="CA300">
        <v>8551</v>
      </c>
      <c r="CB300">
        <v>8610</v>
      </c>
      <c r="CC300">
        <v>8652</v>
      </c>
      <c r="CD300">
        <v>8680</v>
      </c>
      <c r="CE300">
        <v>8708</v>
      </c>
      <c r="CF300">
        <v>8729</v>
      </c>
      <c r="CG300">
        <v>8742</v>
      </c>
      <c r="CH300">
        <v>8750</v>
      </c>
      <c r="CI300">
        <v>8754</v>
      </c>
      <c r="CJ300">
        <v>8755</v>
      </c>
      <c r="CK300">
        <v>8757</v>
      </c>
      <c r="CL300">
        <v>8760</v>
      </c>
      <c r="CM300">
        <v>8760</v>
      </c>
      <c r="CN300">
        <v>8760</v>
      </c>
      <c r="CO300">
        <v>8760</v>
      </c>
      <c r="CP300">
        <v>8760</v>
      </c>
      <c r="CQ300">
        <v>8760</v>
      </c>
      <c r="CR300">
        <v>8760</v>
      </c>
      <c r="CS300">
        <v>8760</v>
      </c>
      <c r="CT300">
        <v>8760</v>
      </c>
      <c r="CU300">
        <v>8760</v>
      </c>
      <c r="CV300">
        <v>8760</v>
      </c>
      <c r="CW300">
        <v>8760</v>
      </c>
      <c r="CX300">
        <v>8760</v>
      </c>
      <c r="CY300">
        <v>8760</v>
      </c>
      <c r="CZ300">
        <v>8760</v>
      </c>
      <c r="DA300">
        <v>8760</v>
      </c>
      <c r="DB300">
        <v>8760</v>
      </c>
      <c r="DC300">
        <v>8760</v>
      </c>
    </row>
    <row r="301" spans="1:107">
      <c r="A301" s="219" t="s">
        <v>653</v>
      </c>
      <c r="B301" s="219" t="s">
        <v>653</v>
      </c>
      <c r="C301" s="10" t="s">
        <v>742</v>
      </c>
      <c r="D301" s="10" t="s">
        <v>1336</v>
      </c>
      <c r="E301" s="10" t="s">
        <v>1337</v>
      </c>
      <c r="F301" s="10">
        <v>102610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11</v>
      </c>
      <c r="AR301">
        <v>31</v>
      </c>
      <c r="AS301">
        <v>56</v>
      </c>
      <c r="AT301">
        <v>74</v>
      </c>
      <c r="AU301">
        <v>112</v>
      </c>
      <c r="AV301">
        <v>171</v>
      </c>
      <c r="AW301">
        <v>224</v>
      </c>
      <c r="AX301">
        <v>269</v>
      </c>
      <c r="AY301">
        <v>354</v>
      </c>
      <c r="AZ301">
        <v>463</v>
      </c>
      <c r="BA301">
        <v>634</v>
      </c>
      <c r="BB301">
        <v>843</v>
      </c>
      <c r="BC301">
        <v>1120</v>
      </c>
      <c r="BD301">
        <v>1461</v>
      </c>
      <c r="BE301">
        <v>1979</v>
      </c>
      <c r="BF301">
        <v>2406</v>
      </c>
      <c r="BG301">
        <v>2944</v>
      </c>
      <c r="BH301">
        <v>3307</v>
      </c>
      <c r="BI301">
        <v>3739</v>
      </c>
      <c r="BJ301">
        <v>4134</v>
      </c>
      <c r="BK301">
        <v>4528</v>
      </c>
      <c r="BL301">
        <v>4795</v>
      </c>
      <c r="BM301">
        <v>5144</v>
      </c>
      <c r="BN301">
        <v>5411</v>
      </c>
      <c r="BO301">
        <v>5756</v>
      </c>
      <c r="BP301">
        <v>6054</v>
      </c>
      <c r="BQ301">
        <v>6404</v>
      </c>
      <c r="BR301">
        <v>6715</v>
      </c>
      <c r="BS301">
        <v>7034</v>
      </c>
      <c r="BT301">
        <v>7303</v>
      </c>
      <c r="BU301">
        <v>7604</v>
      </c>
      <c r="BV301">
        <v>7864</v>
      </c>
      <c r="BW301">
        <v>8175</v>
      </c>
      <c r="BX301">
        <v>8363</v>
      </c>
      <c r="BY301">
        <v>8528</v>
      </c>
      <c r="BZ301">
        <v>8624</v>
      </c>
      <c r="CA301">
        <v>8699</v>
      </c>
      <c r="CB301">
        <v>8736</v>
      </c>
      <c r="CC301">
        <v>8759</v>
      </c>
      <c r="CD301">
        <v>8760</v>
      </c>
      <c r="CE301">
        <v>8760</v>
      </c>
      <c r="CF301">
        <v>8760</v>
      </c>
      <c r="CG301">
        <v>8760</v>
      </c>
      <c r="CH301">
        <v>8760</v>
      </c>
      <c r="CI301">
        <v>8760</v>
      </c>
      <c r="CJ301">
        <v>8760</v>
      </c>
      <c r="CK301">
        <v>8760</v>
      </c>
      <c r="CL301">
        <v>8760</v>
      </c>
      <c r="CM301">
        <v>8760</v>
      </c>
      <c r="CN301">
        <v>8760</v>
      </c>
      <c r="CO301">
        <v>8760</v>
      </c>
      <c r="CP301">
        <v>8760</v>
      </c>
      <c r="CQ301">
        <v>8760</v>
      </c>
      <c r="CR301">
        <v>8760</v>
      </c>
      <c r="CS301">
        <v>8760</v>
      </c>
      <c r="CT301">
        <v>8760</v>
      </c>
      <c r="CU301">
        <v>8760</v>
      </c>
      <c r="CV301">
        <v>8760</v>
      </c>
      <c r="CW301">
        <v>8760</v>
      </c>
      <c r="CX301">
        <v>8760</v>
      </c>
      <c r="CY301">
        <v>8760</v>
      </c>
      <c r="CZ301">
        <v>8760</v>
      </c>
      <c r="DA301">
        <v>8760</v>
      </c>
      <c r="DB301">
        <v>8760</v>
      </c>
      <c r="DC301">
        <v>8760</v>
      </c>
    </row>
    <row r="302" spans="1:107">
      <c r="A302" t="s">
        <v>654</v>
      </c>
      <c r="B302" t="s">
        <v>654</v>
      </c>
      <c r="C302" t="s">
        <v>742</v>
      </c>
      <c r="D302" t="s">
        <v>1338</v>
      </c>
      <c r="E302" t="s">
        <v>1339</v>
      </c>
      <c r="F302">
        <v>102329</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7</v>
      </c>
      <c r="AS302">
        <v>13</v>
      </c>
      <c r="AT302">
        <v>23</v>
      </c>
      <c r="AU302">
        <v>39</v>
      </c>
      <c r="AV302">
        <v>55</v>
      </c>
      <c r="AW302">
        <v>80</v>
      </c>
      <c r="AX302">
        <v>106</v>
      </c>
      <c r="AY302">
        <v>148</v>
      </c>
      <c r="AZ302">
        <v>201</v>
      </c>
      <c r="BA302">
        <v>290</v>
      </c>
      <c r="BB302">
        <v>462</v>
      </c>
      <c r="BC302">
        <v>692</v>
      </c>
      <c r="BD302">
        <v>966</v>
      </c>
      <c r="BE302">
        <v>1499</v>
      </c>
      <c r="BF302">
        <v>1999</v>
      </c>
      <c r="BG302">
        <v>2503</v>
      </c>
      <c r="BH302">
        <v>2882</v>
      </c>
      <c r="BI302">
        <v>3373</v>
      </c>
      <c r="BJ302">
        <v>3733</v>
      </c>
      <c r="BK302">
        <v>4073</v>
      </c>
      <c r="BL302">
        <v>4339</v>
      </c>
      <c r="BM302">
        <v>4647</v>
      </c>
      <c r="BN302">
        <v>4913</v>
      </c>
      <c r="BO302">
        <v>5258</v>
      </c>
      <c r="BP302">
        <v>5535</v>
      </c>
      <c r="BQ302">
        <v>5975</v>
      </c>
      <c r="BR302">
        <v>6349</v>
      </c>
      <c r="BS302">
        <v>6822</v>
      </c>
      <c r="BT302">
        <v>7135</v>
      </c>
      <c r="BU302">
        <v>7416</v>
      </c>
      <c r="BV302">
        <v>7666</v>
      </c>
      <c r="BW302">
        <v>7956</v>
      </c>
      <c r="BX302">
        <v>8138</v>
      </c>
      <c r="BY302">
        <v>8338</v>
      </c>
      <c r="BZ302">
        <v>8477</v>
      </c>
      <c r="CA302">
        <v>8592</v>
      </c>
      <c r="CB302">
        <v>8665</v>
      </c>
      <c r="CC302">
        <v>8736</v>
      </c>
      <c r="CD302">
        <v>8760</v>
      </c>
      <c r="CE302">
        <v>8760</v>
      </c>
      <c r="CF302">
        <v>8760</v>
      </c>
      <c r="CG302">
        <v>8760</v>
      </c>
      <c r="CH302">
        <v>8760</v>
      </c>
      <c r="CI302">
        <v>8760</v>
      </c>
      <c r="CJ302">
        <v>8760</v>
      </c>
      <c r="CK302">
        <v>8760</v>
      </c>
      <c r="CL302">
        <v>8760</v>
      </c>
      <c r="CM302">
        <v>8760</v>
      </c>
      <c r="CN302">
        <v>8760</v>
      </c>
      <c r="CO302">
        <v>8760</v>
      </c>
      <c r="CP302">
        <v>8760</v>
      </c>
      <c r="CQ302">
        <v>8760</v>
      </c>
      <c r="CR302">
        <v>8760</v>
      </c>
      <c r="CS302">
        <v>8760</v>
      </c>
      <c r="CT302">
        <v>8760</v>
      </c>
      <c r="CU302">
        <v>8760</v>
      </c>
      <c r="CV302">
        <v>8760</v>
      </c>
      <c r="CW302">
        <v>8760</v>
      </c>
      <c r="CX302">
        <v>8760</v>
      </c>
      <c r="CY302">
        <v>8760</v>
      </c>
      <c r="CZ302">
        <v>8760</v>
      </c>
      <c r="DA302">
        <v>8760</v>
      </c>
      <c r="DB302">
        <v>8760</v>
      </c>
      <c r="DC302">
        <v>8760</v>
      </c>
    </row>
    <row r="303" spans="1:107">
      <c r="A303" s="220" t="s">
        <v>717</v>
      </c>
      <c r="B303" s="220" t="s">
        <v>717</v>
      </c>
      <c r="C303" s="10" t="s">
        <v>742</v>
      </c>
      <c r="D303" s="10" t="s">
        <v>1340</v>
      </c>
      <c r="E303" s="10" t="s">
        <v>1341</v>
      </c>
      <c r="F303" s="10">
        <v>102644</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6</v>
      </c>
      <c r="AR303">
        <v>15</v>
      </c>
      <c r="AS303">
        <v>32</v>
      </c>
      <c r="AT303">
        <v>46</v>
      </c>
      <c r="AU303">
        <v>88</v>
      </c>
      <c r="AV303">
        <v>138</v>
      </c>
      <c r="AW303">
        <v>207</v>
      </c>
      <c r="AX303">
        <v>262</v>
      </c>
      <c r="AY303">
        <v>341</v>
      </c>
      <c r="AZ303">
        <v>414</v>
      </c>
      <c r="BA303">
        <v>542</v>
      </c>
      <c r="BB303">
        <v>713</v>
      </c>
      <c r="BC303">
        <v>1027</v>
      </c>
      <c r="BD303">
        <v>1367</v>
      </c>
      <c r="BE303">
        <v>1948</v>
      </c>
      <c r="BF303">
        <v>2392</v>
      </c>
      <c r="BG303">
        <v>2901</v>
      </c>
      <c r="BH303">
        <v>3286</v>
      </c>
      <c r="BI303">
        <v>3727</v>
      </c>
      <c r="BJ303">
        <v>4087</v>
      </c>
      <c r="BK303">
        <v>4463</v>
      </c>
      <c r="BL303">
        <v>4733</v>
      </c>
      <c r="BM303">
        <v>5019</v>
      </c>
      <c r="BN303">
        <v>5256</v>
      </c>
      <c r="BO303">
        <v>5554</v>
      </c>
      <c r="BP303">
        <v>5865</v>
      </c>
      <c r="BQ303">
        <v>6219</v>
      </c>
      <c r="BR303">
        <v>6519</v>
      </c>
      <c r="BS303">
        <v>6865</v>
      </c>
      <c r="BT303">
        <v>7156</v>
      </c>
      <c r="BU303">
        <v>7463</v>
      </c>
      <c r="BV303">
        <v>7708</v>
      </c>
      <c r="BW303">
        <v>7972</v>
      </c>
      <c r="BX303">
        <v>8190</v>
      </c>
      <c r="BY303">
        <v>8383</v>
      </c>
      <c r="BZ303">
        <v>8500</v>
      </c>
      <c r="CA303">
        <v>8602</v>
      </c>
      <c r="CB303">
        <v>8676</v>
      </c>
      <c r="CC303">
        <v>8729</v>
      </c>
      <c r="CD303">
        <v>8742</v>
      </c>
      <c r="CE303">
        <v>8756</v>
      </c>
      <c r="CF303">
        <v>8756</v>
      </c>
      <c r="CG303">
        <v>8759</v>
      </c>
      <c r="CH303">
        <v>8760</v>
      </c>
      <c r="CI303">
        <v>8760</v>
      </c>
      <c r="CJ303">
        <v>8760</v>
      </c>
      <c r="CK303">
        <v>8760</v>
      </c>
      <c r="CL303">
        <v>8760</v>
      </c>
      <c r="CM303">
        <v>8760</v>
      </c>
      <c r="CN303">
        <v>8760</v>
      </c>
      <c r="CO303">
        <v>8760</v>
      </c>
      <c r="CP303">
        <v>8760</v>
      </c>
      <c r="CQ303">
        <v>8760</v>
      </c>
      <c r="CR303">
        <v>8760</v>
      </c>
      <c r="CS303">
        <v>8760</v>
      </c>
      <c r="CT303">
        <v>8760</v>
      </c>
      <c r="CU303">
        <v>8760</v>
      </c>
      <c r="CV303">
        <v>8760</v>
      </c>
      <c r="CW303">
        <v>8760</v>
      </c>
      <c r="CX303">
        <v>8760</v>
      </c>
      <c r="CY303">
        <v>8760</v>
      </c>
      <c r="CZ303">
        <v>8760</v>
      </c>
      <c r="DA303">
        <v>8760</v>
      </c>
      <c r="DB303">
        <v>8760</v>
      </c>
      <c r="DC303">
        <v>8760</v>
      </c>
    </row>
    <row r="304" spans="1:107">
      <c r="A304" t="s">
        <v>656</v>
      </c>
      <c r="B304" t="s">
        <v>656</v>
      </c>
      <c r="C304" t="s">
        <v>742</v>
      </c>
      <c r="D304" t="s">
        <v>1342</v>
      </c>
      <c r="E304" t="s">
        <v>1343</v>
      </c>
      <c r="F304">
        <v>102311</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1</v>
      </c>
      <c r="AS304">
        <v>5</v>
      </c>
      <c r="AT304">
        <v>15</v>
      </c>
      <c r="AU304">
        <v>42</v>
      </c>
      <c r="AV304">
        <v>69</v>
      </c>
      <c r="AW304">
        <v>115</v>
      </c>
      <c r="AX304">
        <v>178</v>
      </c>
      <c r="AY304">
        <v>288</v>
      </c>
      <c r="AZ304">
        <v>428</v>
      </c>
      <c r="BA304">
        <v>695</v>
      </c>
      <c r="BB304">
        <v>883</v>
      </c>
      <c r="BC304">
        <v>1172</v>
      </c>
      <c r="BD304">
        <v>1390</v>
      </c>
      <c r="BE304">
        <v>1778</v>
      </c>
      <c r="BF304">
        <v>2080</v>
      </c>
      <c r="BG304">
        <v>2617</v>
      </c>
      <c r="BH304">
        <v>3101</v>
      </c>
      <c r="BI304">
        <v>3526</v>
      </c>
      <c r="BJ304">
        <v>3891</v>
      </c>
      <c r="BK304">
        <v>4310</v>
      </c>
      <c r="BL304">
        <v>4630</v>
      </c>
      <c r="BM304">
        <v>4983</v>
      </c>
      <c r="BN304">
        <v>5219</v>
      </c>
      <c r="BO304">
        <v>5543</v>
      </c>
      <c r="BP304">
        <v>5839</v>
      </c>
      <c r="BQ304">
        <v>6217</v>
      </c>
      <c r="BR304">
        <v>6528</v>
      </c>
      <c r="BS304">
        <v>6949</v>
      </c>
      <c r="BT304">
        <v>7251</v>
      </c>
      <c r="BU304">
        <v>7550</v>
      </c>
      <c r="BV304">
        <v>7768</v>
      </c>
      <c r="BW304">
        <v>7986</v>
      </c>
      <c r="BX304">
        <v>8118</v>
      </c>
      <c r="BY304">
        <v>8267</v>
      </c>
      <c r="BZ304">
        <v>8384</v>
      </c>
      <c r="CA304">
        <v>8496</v>
      </c>
      <c r="CB304">
        <v>8578</v>
      </c>
      <c r="CC304">
        <v>8663</v>
      </c>
      <c r="CD304">
        <v>8698</v>
      </c>
      <c r="CE304">
        <v>8736</v>
      </c>
      <c r="CF304">
        <v>8747</v>
      </c>
      <c r="CG304">
        <v>8755</v>
      </c>
      <c r="CH304">
        <v>8756</v>
      </c>
      <c r="CI304">
        <v>8760</v>
      </c>
      <c r="CJ304">
        <v>8760</v>
      </c>
      <c r="CK304">
        <v>8760</v>
      </c>
      <c r="CL304">
        <v>8760</v>
      </c>
      <c r="CM304">
        <v>8760</v>
      </c>
      <c r="CN304">
        <v>8760</v>
      </c>
      <c r="CO304">
        <v>8760</v>
      </c>
      <c r="CP304">
        <v>8760</v>
      </c>
      <c r="CQ304">
        <v>8760</v>
      </c>
      <c r="CR304">
        <v>8760</v>
      </c>
      <c r="CS304">
        <v>8760</v>
      </c>
      <c r="CT304">
        <v>8760</v>
      </c>
      <c r="CU304">
        <v>8760</v>
      </c>
      <c r="CV304">
        <v>8760</v>
      </c>
      <c r="CW304">
        <v>8760</v>
      </c>
      <c r="CX304">
        <v>8760</v>
      </c>
      <c r="CY304">
        <v>8760</v>
      </c>
      <c r="CZ304">
        <v>8760</v>
      </c>
      <c r="DA304">
        <v>8760</v>
      </c>
      <c r="DB304">
        <v>8760</v>
      </c>
      <c r="DC304">
        <v>8760</v>
      </c>
    </row>
    <row r="305" spans="1:132">
      <c r="A305" t="s">
        <v>643</v>
      </c>
      <c r="B305" t="s">
        <v>643</v>
      </c>
      <c r="C305" t="s">
        <v>742</v>
      </c>
      <c r="D305" t="s">
        <v>1344</v>
      </c>
      <c r="E305" t="s">
        <v>1345</v>
      </c>
      <c r="F305">
        <v>102323</v>
      </c>
      <c r="G305">
        <v>0</v>
      </c>
      <c r="H305">
        <v>0</v>
      </c>
      <c r="I305">
        <v>0</v>
      </c>
      <c r="J305">
        <v>0</v>
      </c>
      <c r="K305">
        <v>0</v>
      </c>
      <c r="L305">
        <v>0</v>
      </c>
      <c r="M305">
        <v>0</v>
      </c>
      <c r="N305">
        <v>0</v>
      </c>
      <c r="O305">
        <v>0</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1</v>
      </c>
      <c r="AO305">
        <v>2</v>
      </c>
      <c r="AP305">
        <v>14</v>
      </c>
      <c r="AQ305">
        <v>19</v>
      </c>
      <c r="AR305">
        <v>24</v>
      </c>
      <c r="AS305">
        <v>43</v>
      </c>
      <c r="AT305">
        <v>69</v>
      </c>
      <c r="AU305">
        <v>92</v>
      </c>
      <c r="AV305">
        <v>136</v>
      </c>
      <c r="AW305">
        <v>232</v>
      </c>
      <c r="AX305">
        <v>306</v>
      </c>
      <c r="AY305">
        <v>424</v>
      </c>
      <c r="AZ305">
        <v>560</v>
      </c>
      <c r="BA305">
        <v>773</v>
      </c>
      <c r="BB305">
        <v>999</v>
      </c>
      <c r="BC305">
        <v>1239</v>
      </c>
      <c r="BD305">
        <v>1495</v>
      </c>
      <c r="BE305">
        <v>1884</v>
      </c>
      <c r="BF305">
        <v>2280</v>
      </c>
      <c r="BG305">
        <v>2869</v>
      </c>
      <c r="BH305">
        <v>3305</v>
      </c>
      <c r="BI305">
        <v>3787</v>
      </c>
      <c r="BJ305">
        <v>4076</v>
      </c>
      <c r="BK305">
        <v>4499</v>
      </c>
      <c r="BL305">
        <v>4806</v>
      </c>
      <c r="BM305">
        <v>5178</v>
      </c>
      <c r="BN305">
        <v>5463</v>
      </c>
      <c r="BO305">
        <v>5741</v>
      </c>
      <c r="BP305">
        <v>6047</v>
      </c>
      <c r="BQ305">
        <v>6473</v>
      </c>
      <c r="BR305">
        <v>6796</v>
      </c>
      <c r="BS305">
        <v>7229</v>
      </c>
      <c r="BT305">
        <v>7560</v>
      </c>
      <c r="BU305">
        <v>7856</v>
      </c>
      <c r="BV305">
        <v>8066</v>
      </c>
      <c r="BW305">
        <v>8220</v>
      </c>
      <c r="BX305">
        <v>8336</v>
      </c>
      <c r="BY305">
        <v>8442</v>
      </c>
      <c r="BZ305">
        <v>8508</v>
      </c>
      <c r="CA305">
        <v>8575</v>
      </c>
      <c r="CB305">
        <v>8623</v>
      </c>
      <c r="CC305">
        <v>8680</v>
      </c>
      <c r="CD305">
        <v>8705</v>
      </c>
      <c r="CE305">
        <v>8728</v>
      </c>
      <c r="CF305">
        <v>8742</v>
      </c>
      <c r="CG305">
        <v>8751</v>
      </c>
      <c r="CH305">
        <v>8758</v>
      </c>
      <c r="CI305">
        <v>8760</v>
      </c>
      <c r="CJ305">
        <v>8760</v>
      </c>
      <c r="CK305">
        <v>8760</v>
      </c>
      <c r="CL305">
        <v>8760</v>
      </c>
      <c r="CM305">
        <v>8760</v>
      </c>
      <c r="CN305">
        <v>8760</v>
      </c>
      <c r="CO305">
        <v>8760</v>
      </c>
      <c r="CP305">
        <v>8760</v>
      </c>
      <c r="CQ305">
        <v>8760</v>
      </c>
      <c r="CR305">
        <v>8760</v>
      </c>
      <c r="CS305">
        <v>8760</v>
      </c>
      <c r="CT305">
        <v>8760</v>
      </c>
      <c r="CU305">
        <v>8760</v>
      </c>
      <c r="CV305">
        <v>8760</v>
      </c>
      <c r="CW305">
        <v>8760</v>
      </c>
      <c r="CX305">
        <v>8760</v>
      </c>
      <c r="CY305">
        <v>8760</v>
      </c>
      <c r="CZ305">
        <v>8760</v>
      </c>
      <c r="DA305">
        <v>8760</v>
      </c>
      <c r="DB305">
        <v>8760</v>
      </c>
      <c r="DC305">
        <v>8760</v>
      </c>
    </row>
    <row r="306" spans="1:132">
      <c r="A306" t="s">
        <v>644</v>
      </c>
      <c r="B306" t="s">
        <v>644</v>
      </c>
      <c r="C306" t="s">
        <v>742</v>
      </c>
      <c r="D306" t="s">
        <v>1346</v>
      </c>
      <c r="E306" t="s">
        <v>1347</v>
      </c>
      <c r="F306">
        <v>102902</v>
      </c>
      <c r="G306">
        <v>0</v>
      </c>
      <c r="H306">
        <v>0</v>
      </c>
      <c r="I306">
        <v>0</v>
      </c>
      <c r="J306">
        <v>0</v>
      </c>
      <c r="K306">
        <v>0</v>
      </c>
      <c r="L306">
        <v>0</v>
      </c>
      <c r="M306">
        <v>0</v>
      </c>
      <c r="N306">
        <v>0</v>
      </c>
      <c r="O306">
        <v>0</v>
      </c>
      <c r="P306">
        <v>0</v>
      </c>
      <c r="Q306">
        <v>0</v>
      </c>
      <c r="R306">
        <v>0</v>
      </c>
      <c r="S306">
        <v>0</v>
      </c>
      <c r="T306">
        <v>0</v>
      </c>
      <c r="U306">
        <v>1</v>
      </c>
      <c r="V306">
        <v>5</v>
      </c>
      <c r="W306">
        <v>8</v>
      </c>
      <c r="X306">
        <v>10</v>
      </c>
      <c r="Y306">
        <v>17</v>
      </c>
      <c r="Z306">
        <v>22</v>
      </c>
      <c r="AA306">
        <v>39</v>
      </c>
      <c r="AB306">
        <v>51</v>
      </c>
      <c r="AC306">
        <v>65</v>
      </c>
      <c r="AD306">
        <v>76</v>
      </c>
      <c r="AE306">
        <v>105</v>
      </c>
      <c r="AF306">
        <v>127</v>
      </c>
      <c r="AG306">
        <v>155</v>
      </c>
      <c r="AH306">
        <v>173</v>
      </c>
      <c r="AI306">
        <v>198</v>
      </c>
      <c r="AJ306">
        <v>232</v>
      </c>
      <c r="AK306">
        <v>277</v>
      </c>
      <c r="AL306">
        <v>328</v>
      </c>
      <c r="AM306">
        <v>394</v>
      </c>
      <c r="AN306">
        <v>453</v>
      </c>
      <c r="AO306">
        <v>524</v>
      </c>
      <c r="AP306">
        <v>594</v>
      </c>
      <c r="AQ306">
        <v>743</v>
      </c>
      <c r="AR306">
        <v>868</v>
      </c>
      <c r="AS306">
        <v>998</v>
      </c>
      <c r="AT306">
        <v>1117</v>
      </c>
      <c r="AU306">
        <v>1254</v>
      </c>
      <c r="AV306">
        <v>1365</v>
      </c>
      <c r="AW306">
        <v>1511</v>
      </c>
      <c r="AX306">
        <v>1652</v>
      </c>
      <c r="AY306">
        <v>1865</v>
      </c>
      <c r="AZ306">
        <v>2126</v>
      </c>
      <c r="BA306">
        <v>2434</v>
      </c>
      <c r="BB306">
        <v>2704</v>
      </c>
      <c r="BC306">
        <v>3029</v>
      </c>
      <c r="BD306">
        <v>3416</v>
      </c>
      <c r="BE306">
        <v>3789</v>
      </c>
      <c r="BF306">
        <v>4153</v>
      </c>
      <c r="BG306">
        <v>4494</v>
      </c>
      <c r="BH306">
        <v>4764</v>
      </c>
      <c r="BI306">
        <v>5131</v>
      </c>
      <c r="BJ306">
        <v>5390</v>
      </c>
      <c r="BK306">
        <v>5728</v>
      </c>
      <c r="BL306">
        <v>5973</v>
      </c>
      <c r="BM306">
        <v>6294</v>
      </c>
      <c r="BN306">
        <v>6543</v>
      </c>
      <c r="BO306">
        <v>6856</v>
      </c>
      <c r="BP306">
        <v>7075</v>
      </c>
      <c r="BQ306">
        <v>7417</v>
      </c>
      <c r="BR306">
        <v>7667</v>
      </c>
      <c r="BS306">
        <v>7929</v>
      </c>
      <c r="BT306">
        <v>8109</v>
      </c>
      <c r="BU306">
        <v>8271</v>
      </c>
      <c r="BV306">
        <v>8367</v>
      </c>
      <c r="BW306">
        <v>8459</v>
      </c>
      <c r="BX306">
        <v>8535</v>
      </c>
      <c r="BY306">
        <v>8614</v>
      </c>
      <c r="BZ306">
        <v>8656</v>
      </c>
      <c r="CA306">
        <v>8695</v>
      </c>
      <c r="CB306">
        <v>8728</v>
      </c>
      <c r="CC306">
        <v>8748</v>
      </c>
      <c r="CD306">
        <v>8760</v>
      </c>
      <c r="CE306">
        <v>8760</v>
      </c>
      <c r="CF306">
        <v>8760</v>
      </c>
      <c r="CG306">
        <v>8760</v>
      </c>
      <c r="CH306">
        <v>8760</v>
      </c>
      <c r="CI306">
        <v>8760</v>
      </c>
      <c r="CJ306">
        <v>8760</v>
      </c>
      <c r="CK306">
        <v>8760</v>
      </c>
      <c r="CL306">
        <v>8760</v>
      </c>
      <c r="CM306">
        <v>8760</v>
      </c>
      <c r="CN306">
        <v>8760</v>
      </c>
      <c r="CO306">
        <v>8760</v>
      </c>
      <c r="CP306">
        <v>8760</v>
      </c>
      <c r="CQ306">
        <v>8760</v>
      </c>
      <c r="CR306">
        <v>8760</v>
      </c>
      <c r="CS306">
        <v>8760</v>
      </c>
      <c r="CT306">
        <v>8760</v>
      </c>
      <c r="CU306">
        <v>8760</v>
      </c>
      <c r="CV306">
        <v>8760</v>
      </c>
      <c r="CW306">
        <v>8760</v>
      </c>
      <c r="CX306">
        <v>8760</v>
      </c>
      <c r="CY306">
        <v>8760</v>
      </c>
      <c r="CZ306">
        <v>8760</v>
      </c>
      <c r="DA306">
        <v>8760</v>
      </c>
      <c r="DB306">
        <v>8760</v>
      </c>
      <c r="DC306">
        <v>8760</v>
      </c>
    </row>
    <row r="307" spans="1:132">
      <c r="A307" t="s">
        <v>645</v>
      </c>
      <c r="B307" t="s">
        <v>645</v>
      </c>
      <c r="C307" t="s">
        <v>742</v>
      </c>
      <c r="D307" t="s">
        <v>1348</v>
      </c>
      <c r="E307" t="s">
        <v>1349</v>
      </c>
      <c r="F307">
        <v>102327</v>
      </c>
      <c r="G307">
        <v>0</v>
      </c>
      <c r="H307">
        <v>0</v>
      </c>
      <c r="I307">
        <v>0</v>
      </c>
      <c r="J307">
        <v>0</v>
      </c>
      <c r="K307">
        <v>0</v>
      </c>
      <c r="L307">
        <v>0</v>
      </c>
      <c r="M307">
        <v>0</v>
      </c>
      <c r="N307">
        <v>0</v>
      </c>
      <c r="O307">
        <v>0</v>
      </c>
      <c r="P307">
        <v>0</v>
      </c>
      <c r="Q307">
        <v>0</v>
      </c>
      <c r="R307">
        <v>0</v>
      </c>
      <c r="S307">
        <v>0</v>
      </c>
      <c r="T307">
        <v>0</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2</v>
      </c>
      <c r="AR307">
        <v>5</v>
      </c>
      <c r="AS307">
        <v>39</v>
      </c>
      <c r="AT307">
        <v>57</v>
      </c>
      <c r="AU307">
        <v>112</v>
      </c>
      <c r="AV307">
        <v>152</v>
      </c>
      <c r="AW307">
        <v>209</v>
      </c>
      <c r="AX307">
        <v>262</v>
      </c>
      <c r="AY307">
        <v>367</v>
      </c>
      <c r="AZ307">
        <v>487</v>
      </c>
      <c r="BA307">
        <v>713</v>
      </c>
      <c r="BB307">
        <v>892</v>
      </c>
      <c r="BC307">
        <v>1207</v>
      </c>
      <c r="BD307">
        <v>1505</v>
      </c>
      <c r="BE307">
        <v>2056</v>
      </c>
      <c r="BF307">
        <v>2449</v>
      </c>
      <c r="BG307">
        <v>2879</v>
      </c>
      <c r="BH307">
        <v>3213</v>
      </c>
      <c r="BI307">
        <v>3670</v>
      </c>
      <c r="BJ307">
        <v>3988</v>
      </c>
      <c r="BK307">
        <v>4389</v>
      </c>
      <c r="BL307">
        <v>4697</v>
      </c>
      <c r="BM307">
        <v>5084</v>
      </c>
      <c r="BN307">
        <v>5377</v>
      </c>
      <c r="BO307">
        <v>5680</v>
      </c>
      <c r="BP307">
        <v>5961</v>
      </c>
      <c r="BQ307">
        <v>6254</v>
      </c>
      <c r="BR307">
        <v>6565</v>
      </c>
      <c r="BS307">
        <v>6907</v>
      </c>
      <c r="BT307">
        <v>7170</v>
      </c>
      <c r="BU307">
        <v>7447</v>
      </c>
      <c r="BV307">
        <v>7658</v>
      </c>
      <c r="BW307">
        <v>7916</v>
      </c>
      <c r="BX307">
        <v>8098</v>
      </c>
      <c r="BY307">
        <v>8273</v>
      </c>
      <c r="BZ307">
        <v>8407</v>
      </c>
      <c r="CA307">
        <v>8555</v>
      </c>
      <c r="CB307">
        <v>8640</v>
      </c>
      <c r="CC307">
        <v>8700</v>
      </c>
      <c r="CD307">
        <v>8734</v>
      </c>
      <c r="CE307">
        <v>8756</v>
      </c>
      <c r="CF307">
        <v>8759</v>
      </c>
      <c r="CG307">
        <v>8760</v>
      </c>
      <c r="CH307">
        <v>8760</v>
      </c>
      <c r="CI307">
        <v>8760</v>
      </c>
      <c r="CJ307">
        <v>8760</v>
      </c>
      <c r="CK307">
        <v>8760</v>
      </c>
      <c r="CL307">
        <v>8760</v>
      </c>
      <c r="CM307">
        <v>8760</v>
      </c>
      <c r="CN307">
        <v>8760</v>
      </c>
      <c r="CO307">
        <v>8760</v>
      </c>
      <c r="CP307">
        <v>8760</v>
      </c>
      <c r="CQ307">
        <v>8760</v>
      </c>
      <c r="CR307">
        <v>8760</v>
      </c>
      <c r="CS307">
        <v>8760</v>
      </c>
      <c r="CT307">
        <v>8760</v>
      </c>
      <c r="CU307">
        <v>8760</v>
      </c>
      <c r="CV307">
        <v>8760</v>
      </c>
      <c r="CW307">
        <v>8760</v>
      </c>
      <c r="CX307">
        <v>8760</v>
      </c>
      <c r="CY307">
        <v>8760</v>
      </c>
      <c r="CZ307">
        <v>8760</v>
      </c>
      <c r="DA307">
        <v>8760</v>
      </c>
      <c r="DB307">
        <v>8760</v>
      </c>
      <c r="DC307">
        <v>8760</v>
      </c>
    </row>
    <row r="308" spans="1:132">
      <c r="A308" t="s">
        <v>646</v>
      </c>
      <c r="B308" t="s">
        <v>646</v>
      </c>
      <c r="C308" t="s">
        <v>742</v>
      </c>
      <c r="D308" t="s">
        <v>1350</v>
      </c>
      <c r="E308" t="s">
        <v>1351</v>
      </c>
      <c r="F308">
        <v>102906</v>
      </c>
      <c r="G308">
        <v>0</v>
      </c>
      <c r="H308">
        <v>0</v>
      </c>
      <c r="I308">
        <v>0</v>
      </c>
      <c r="J308">
        <v>0</v>
      </c>
      <c r="K308">
        <v>0</v>
      </c>
      <c r="L308">
        <v>0</v>
      </c>
      <c r="M308">
        <v>0</v>
      </c>
      <c r="N308">
        <v>0</v>
      </c>
      <c r="O308">
        <v>0</v>
      </c>
      <c r="P308">
        <v>0</v>
      </c>
      <c r="Q308">
        <v>0</v>
      </c>
      <c r="R308">
        <v>0</v>
      </c>
      <c r="S308">
        <v>0</v>
      </c>
      <c r="T308">
        <v>0</v>
      </c>
      <c r="U308">
        <v>0</v>
      </c>
      <c r="V308">
        <v>0</v>
      </c>
      <c r="W308">
        <v>0</v>
      </c>
      <c r="X308">
        <v>0</v>
      </c>
      <c r="Y308">
        <v>0</v>
      </c>
      <c r="Z308">
        <v>0</v>
      </c>
      <c r="AA308">
        <v>0</v>
      </c>
      <c r="AB308">
        <v>0</v>
      </c>
      <c r="AC308">
        <v>0</v>
      </c>
      <c r="AD308">
        <v>0</v>
      </c>
      <c r="AE308">
        <v>4</v>
      </c>
      <c r="AF308">
        <v>16</v>
      </c>
      <c r="AG308">
        <v>39</v>
      </c>
      <c r="AH308">
        <v>57</v>
      </c>
      <c r="AI308">
        <v>78</v>
      </c>
      <c r="AJ308">
        <v>97</v>
      </c>
      <c r="AK308">
        <v>120</v>
      </c>
      <c r="AL308">
        <v>154</v>
      </c>
      <c r="AM308">
        <v>205</v>
      </c>
      <c r="AN308">
        <v>254</v>
      </c>
      <c r="AO308">
        <v>344</v>
      </c>
      <c r="AP308">
        <v>420</v>
      </c>
      <c r="AQ308">
        <v>527</v>
      </c>
      <c r="AR308">
        <v>633</v>
      </c>
      <c r="AS308">
        <v>733</v>
      </c>
      <c r="AT308">
        <v>863</v>
      </c>
      <c r="AU308">
        <v>1032</v>
      </c>
      <c r="AV308">
        <v>1181</v>
      </c>
      <c r="AW308">
        <v>1382</v>
      </c>
      <c r="AX308">
        <v>1543</v>
      </c>
      <c r="AY308">
        <v>1805</v>
      </c>
      <c r="AZ308">
        <v>2074</v>
      </c>
      <c r="BA308">
        <v>2336</v>
      </c>
      <c r="BB308">
        <v>2558</v>
      </c>
      <c r="BC308">
        <v>2900</v>
      </c>
      <c r="BD308">
        <v>3228</v>
      </c>
      <c r="BE308">
        <v>3684</v>
      </c>
      <c r="BF308">
        <v>3966</v>
      </c>
      <c r="BG308">
        <v>4275</v>
      </c>
      <c r="BH308">
        <v>4540</v>
      </c>
      <c r="BI308">
        <v>4864</v>
      </c>
      <c r="BJ308">
        <v>5098</v>
      </c>
      <c r="BK308">
        <v>5424</v>
      </c>
      <c r="BL308">
        <v>5723</v>
      </c>
      <c r="BM308">
        <v>6093</v>
      </c>
      <c r="BN308">
        <v>6387</v>
      </c>
      <c r="BO308">
        <v>6703</v>
      </c>
      <c r="BP308">
        <v>6931</v>
      </c>
      <c r="BQ308">
        <v>7175</v>
      </c>
      <c r="BR308">
        <v>7407</v>
      </c>
      <c r="BS308">
        <v>7676</v>
      </c>
      <c r="BT308">
        <v>7845</v>
      </c>
      <c r="BU308">
        <v>8041</v>
      </c>
      <c r="BV308">
        <v>8184</v>
      </c>
      <c r="BW308">
        <v>8314</v>
      </c>
      <c r="BX308">
        <v>8409</v>
      </c>
      <c r="BY308">
        <v>8542</v>
      </c>
      <c r="BZ308">
        <v>8610</v>
      </c>
      <c r="CA308">
        <v>8675</v>
      </c>
      <c r="CB308">
        <v>8703</v>
      </c>
      <c r="CC308">
        <v>8731</v>
      </c>
      <c r="CD308">
        <v>8746</v>
      </c>
      <c r="CE308">
        <v>8753</v>
      </c>
      <c r="CF308">
        <v>8760</v>
      </c>
      <c r="CG308">
        <v>8760</v>
      </c>
      <c r="CH308">
        <v>8760</v>
      </c>
      <c r="CI308">
        <v>8760</v>
      </c>
      <c r="CJ308">
        <v>8760</v>
      </c>
      <c r="CK308">
        <v>8760</v>
      </c>
      <c r="CL308">
        <v>8760</v>
      </c>
      <c r="CM308">
        <v>8760</v>
      </c>
      <c r="CN308">
        <v>8760</v>
      </c>
      <c r="CO308">
        <v>8760</v>
      </c>
      <c r="CP308">
        <v>8760</v>
      </c>
      <c r="CQ308">
        <v>8760</v>
      </c>
      <c r="CR308">
        <v>8760</v>
      </c>
      <c r="CS308">
        <v>8760</v>
      </c>
      <c r="CT308">
        <v>8760</v>
      </c>
      <c r="CU308">
        <v>8760</v>
      </c>
      <c r="CV308">
        <v>8760</v>
      </c>
      <c r="CW308">
        <v>8760</v>
      </c>
      <c r="CX308">
        <v>8760</v>
      </c>
      <c r="CY308">
        <v>8760</v>
      </c>
      <c r="CZ308">
        <v>8760</v>
      </c>
      <c r="DA308">
        <v>8760</v>
      </c>
      <c r="DB308">
        <v>8760</v>
      </c>
      <c r="DC308">
        <v>8760</v>
      </c>
    </row>
    <row r="309" spans="1:132">
      <c r="A309" t="s">
        <v>647</v>
      </c>
      <c r="B309" t="s">
        <v>647</v>
      </c>
      <c r="C309" t="s">
        <v>742</v>
      </c>
      <c r="D309" t="s">
        <v>1352</v>
      </c>
      <c r="E309" t="s">
        <v>1353</v>
      </c>
      <c r="F309">
        <v>102410</v>
      </c>
      <c r="G309">
        <v>0</v>
      </c>
      <c r="H309">
        <v>0</v>
      </c>
      <c r="I309">
        <v>0</v>
      </c>
      <c r="J309">
        <v>0</v>
      </c>
      <c r="K309">
        <v>0</v>
      </c>
      <c r="L309">
        <v>0</v>
      </c>
      <c r="M309">
        <v>0</v>
      </c>
      <c r="N309">
        <v>0</v>
      </c>
      <c r="O309">
        <v>0</v>
      </c>
      <c r="P309">
        <v>0</v>
      </c>
      <c r="Q309">
        <v>0</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7</v>
      </c>
      <c r="AL309">
        <v>9</v>
      </c>
      <c r="AM309">
        <v>14</v>
      </c>
      <c r="AN309">
        <v>19</v>
      </c>
      <c r="AO309">
        <v>24</v>
      </c>
      <c r="AP309">
        <v>29</v>
      </c>
      <c r="AQ309">
        <v>35</v>
      </c>
      <c r="AR309">
        <v>38</v>
      </c>
      <c r="AS309">
        <v>56</v>
      </c>
      <c r="AT309">
        <v>69</v>
      </c>
      <c r="AU309">
        <v>98</v>
      </c>
      <c r="AV309">
        <v>129</v>
      </c>
      <c r="AW309">
        <v>207</v>
      </c>
      <c r="AX309">
        <v>316</v>
      </c>
      <c r="AY309">
        <v>434</v>
      </c>
      <c r="AZ309">
        <v>551</v>
      </c>
      <c r="BA309">
        <v>710</v>
      </c>
      <c r="BB309">
        <v>918</v>
      </c>
      <c r="BC309">
        <v>1272</v>
      </c>
      <c r="BD309">
        <v>1586</v>
      </c>
      <c r="BE309">
        <v>2035</v>
      </c>
      <c r="BF309">
        <v>2438</v>
      </c>
      <c r="BG309">
        <v>2897</v>
      </c>
      <c r="BH309">
        <v>3255</v>
      </c>
      <c r="BI309">
        <v>3685</v>
      </c>
      <c r="BJ309">
        <v>4035</v>
      </c>
      <c r="BK309">
        <v>4402</v>
      </c>
      <c r="BL309">
        <v>4741</v>
      </c>
      <c r="BM309">
        <v>5091</v>
      </c>
      <c r="BN309">
        <v>5355</v>
      </c>
      <c r="BO309">
        <v>5701</v>
      </c>
      <c r="BP309">
        <v>6011</v>
      </c>
      <c r="BQ309">
        <v>6426</v>
      </c>
      <c r="BR309">
        <v>6740</v>
      </c>
      <c r="BS309">
        <v>7073</v>
      </c>
      <c r="BT309">
        <v>7336</v>
      </c>
      <c r="BU309">
        <v>7612</v>
      </c>
      <c r="BV309">
        <v>7854</v>
      </c>
      <c r="BW309">
        <v>8090</v>
      </c>
      <c r="BX309">
        <v>8236</v>
      </c>
      <c r="BY309">
        <v>8412</v>
      </c>
      <c r="BZ309">
        <v>8521</v>
      </c>
      <c r="CA309">
        <v>8636</v>
      </c>
      <c r="CB309">
        <v>8693</v>
      </c>
      <c r="CC309">
        <v>8731</v>
      </c>
      <c r="CD309">
        <v>8747</v>
      </c>
      <c r="CE309">
        <v>8759</v>
      </c>
      <c r="CF309">
        <v>8760</v>
      </c>
      <c r="CG309">
        <v>8760</v>
      </c>
      <c r="CH309">
        <v>8760</v>
      </c>
      <c r="CI309">
        <v>8760</v>
      </c>
      <c r="CJ309">
        <v>8760</v>
      </c>
      <c r="CK309">
        <v>8760</v>
      </c>
      <c r="CL309">
        <v>8760</v>
      </c>
      <c r="CM309">
        <v>8760</v>
      </c>
      <c r="CN309">
        <v>8760</v>
      </c>
      <c r="CO309">
        <v>8760</v>
      </c>
      <c r="CP309">
        <v>8760</v>
      </c>
      <c r="CQ309">
        <v>8760</v>
      </c>
      <c r="CR309">
        <v>8760</v>
      </c>
      <c r="CS309">
        <v>8760</v>
      </c>
      <c r="CT309">
        <v>8760</v>
      </c>
      <c r="CU309">
        <v>8760</v>
      </c>
      <c r="CV309">
        <v>8760</v>
      </c>
      <c r="CW309">
        <v>8760</v>
      </c>
      <c r="CX309">
        <v>8760</v>
      </c>
      <c r="CY309">
        <v>8760</v>
      </c>
      <c r="CZ309">
        <v>8760</v>
      </c>
      <c r="DA309">
        <v>8760</v>
      </c>
      <c r="DB309">
        <v>8760</v>
      </c>
      <c r="DC309">
        <v>8760</v>
      </c>
      <c r="DD309" s="4">
        <f>DD310+1</f>
        <v>26</v>
      </c>
      <c r="DF309">
        <f ca="1">INDEX(G$314:DB$314,1,51+DD309)</f>
        <v>8754</v>
      </c>
      <c r="DG309">
        <f ca="1">DF309+DG310</f>
        <v>156441</v>
      </c>
      <c r="DH309">
        <f ca="1">-DF310/DG309+DH310</f>
        <v>-0.31351522425220418</v>
      </c>
      <c r="DI309">
        <f t="shared" ref="DI309:DI312" ca="1" si="0">IF(DH309&lt;-1,-1,DH309)</f>
        <v>-0.31351522425220418</v>
      </c>
    </row>
    <row r="310" spans="1:132">
      <c r="A310" t="s">
        <v>648</v>
      </c>
      <c r="B310" t="s">
        <v>648</v>
      </c>
      <c r="C310" t="s">
        <v>742</v>
      </c>
      <c r="D310" t="s">
        <v>1354</v>
      </c>
      <c r="E310" t="s">
        <v>1355</v>
      </c>
      <c r="F310">
        <v>102330</v>
      </c>
      <c r="G310">
        <v>0</v>
      </c>
      <c r="H310">
        <v>0</v>
      </c>
      <c r="I310">
        <v>0</v>
      </c>
      <c r="J310">
        <v>0</v>
      </c>
      <c r="K310">
        <v>0</v>
      </c>
      <c r="L310">
        <v>0</v>
      </c>
      <c r="M310">
        <v>0</v>
      </c>
      <c r="N310">
        <v>0</v>
      </c>
      <c r="O310">
        <v>0</v>
      </c>
      <c r="P310">
        <v>0</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2</v>
      </c>
      <c r="AU310">
        <v>7</v>
      </c>
      <c r="AV310">
        <v>12</v>
      </c>
      <c r="AW310">
        <v>14</v>
      </c>
      <c r="AX310">
        <v>19</v>
      </c>
      <c r="AY310">
        <v>26</v>
      </c>
      <c r="AZ310">
        <v>71</v>
      </c>
      <c r="BA310">
        <v>142</v>
      </c>
      <c r="BB310">
        <v>239</v>
      </c>
      <c r="BC310">
        <v>451</v>
      </c>
      <c r="BD310">
        <v>723</v>
      </c>
      <c r="BE310">
        <v>1266</v>
      </c>
      <c r="BF310">
        <v>1751</v>
      </c>
      <c r="BG310">
        <v>2303</v>
      </c>
      <c r="BH310">
        <v>2810</v>
      </c>
      <c r="BI310">
        <v>3451</v>
      </c>
      <c r="BJ310">
        <v>3793</v>
      </c>
      <c r="BK310">
        <v>4201</v>
      </c>
      <c r="BL310">
        <v>4581</v>
      </c>
      <c r="BM310">
        <v>5009</v>
      </c>
      <c r="BN310">
        <v>5284</v>
      </c>
      <c r="BO310">
        <v>5629</v>
      </c>
      <c r="BP310">
        <v>5895</v>
      </c>
      <c r="BQ310">
        <v>6235</v>
      </c>
      <c r="BR310">
        <v>6515</v>
      </c>
      <c r="BS310">
        <v>6902</v>
      </c>
      <c r="BT310">
        <v>7225</v>
      </c>
      <c r="BU310">
        <v>7535</v>
      </c>
      <c r="BV310">
        <v>7762</v>
      </c>
      <c r="BW310">
        <v>8053</v>
      </c>
      <c r="BX310">
        <v>8248</v>
      </c>
      <c r="BY310">
        <v>8474</v>
      </c>
      <c r="BZ310">
        <v>8579</v>
      </c>
      <c r="CA310">
        <v>8670</v>
      </c>
      <c r="CB310">
        <v>8712</v>
      </c>
      <c r="CC310">
        <v>8735</v>
      </c>
      <c r="CD310">
        <v>8746</v>
      </c>
      <c r="CE310">
        <v>8757</v>
      </c>
      <c r="CF310">
        <v>8760</v>
      </c>
      <c r="CG310">
        <v>8760</v>
      </c>
      <c r="CH310">
        <v>8760</v>
      </c>
      <c r="CI310">
        <v>8760</v>
      </c>
      <c r="CJ310">
        <v>8760</v>
      </c>
      <c r="CK310">
        <v>8760</v>
      </c>
      <c r="CL310">
        <v>8760</v>
      </c>
      <c r="CM310">
        <v>8760</v>
      </c>
      <c r="CN310">
        <v>8760</v>
      </c>
      <c r="CO310">
        <v>8760</v>
      </c>
      <c r="CP310">
        <v>8760</v>
      </c>
      <c r="CQ310">
        <v>8760</v>
      </c>
      <c r="CR310">
        <v>8760</v>
      </c>
      <c r="CS310">
        <v>8760</v>
      </c>
      <c r="CT310">
        <v>8760</v>
      </c>
      <c r="CU310">
        <v>8760</v>
      </c>
      <c r="CV310">
        <v>8760</v>
      </c>
      <c r="CW310">
        <v>8760</v>
      </c>
      <c r="CX310">
        <v>8760</v>
      </c>
      <c r="CY310">
        <v>8760</v>
      </c>
      <c r="CZ310">
        <v>8760</v>
      </c>
      <c r="DA310">
        <v>8760</v>
      </c>
      <c r="DB310">
        <v>8760</v>
      </c>
      <c r="DC310">
        <v>8760</v>
      </c>
      <c r="DD310" s="4">
        <f t="shared" ref="DD310:DD311" si="1">DD311+1</f>
        <v>25</v>
      </c>
      <c r="DF310">
        <f t="shared" ref="DF310:DF311" ca="1" si="2">INDEX(G$314:DB$314,1,51+DD310)</f>
        <v>8742</v>
      </c>
      <c r="DG310">
        <f t="shared" ref="DG310:DG311" ca="1" si="3">DF310+DG311</f>
        <v>147687</v>
      </c>
      <c r="DH310">
        <f t="shared" ref="DH310" ca="1" si="4">-DF311/DG310+DH311</f>
        <v>-0.25763473256524233</v>
      </c>
      <c r="DI310">
        <f t="shared" ca="1" si="0"/>
        <v>-0.25763473256524233</v>
      </c>
    </row>
    <row r="311" spans="1:132">
      <c r="A311" t="s">
        <v>657</v>
      </c>
      <c r="B311" t="s">
        <v>657</v>
      </c>
      <c r="C311" t="s">
        <v>742</v>
      </c>
      <c r="D311" t="s">
        <v>1356</v>
      </c>
      <c r="E311" t="s">
        <v>1357</v>
      </c>
      <c r="F311">
        <v>102102</v>
      </c>
      <c r="G311">
        <v>0</v>
      </c>
      <c r="H311">
        <v>0</v>
      </c>
      <c r="I311">
        <v>0</v>
      </c>
      <c r="J311">
        <v>0</v>
      </c>
      <c r="K311">
        <v>0</v>
      </c>
      <c r="L311">
        <v>0</v>
      </c>
      <c r="M311">
        <v>0</v>
      </c>
      <c r="N311">
        <v>0</v>
      </c>
      <c r="O311">
        <v>0</v>
      </c>
      <c r="P311">
        <v>0</v>
      </c>
      <c r="Q311">
        <v>0</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v>0</v>
      </c>
      <c r="AY311">
        <v>2</v>
      </c>
      <c r="AZ311">
        <v>10</v>
      </c>
      <c r="BA311">
        <v>44</v>
      </c>
      <c r="BB311">
        <v>116</v>
      </c>
      <c r="BC311">
        <v>265</v>
      </c>
      <c r="BD311">
        <v>469</v>
      </c>
      <c r="BE311">
        <v>840</v>
      </c>
      <c r="BF311">
        <v>1274</v>
      </c>
      <c r="BG311">
        <v>1737</v>
      </c>
      <c r="BH311">
        <v>2087</v>
      </c>
      <c r="BI311">
        <v>2571</v>
      </c>
      <c r="BJ311">
        <v>3078</v>
      </c>
      <c r="BK311">
        <v>3633</v>
      </c>
      <c r="BL311">
        <v>4001</v>
      </c>
      <c r="BM311">
        <v>4463</v>
      </c>
      <c r="BN311">
        <v>4840</v>
      </c>
      <c r="BO311">
        <v>5223</v>
      </c>
      <c r="BP311">
        <v>5558</v>
      </c>
      <c r="BQ311">
        <v>6028</v>
      </c>
      <c r="BR311">
        <v>6380</v>
      </c>
      <c r="BS311">
        <v>6797</v>
      </c>
      <c r="BT311">
        <v>7145</v>
      </c>
      <c r="BU311">
        <v>7541</v>
      </c>
      <c r="BV311">
        <v>7820</v>
      </c>
      <c r="BW311">
        <v>8146</v>
      </c>
      <c r="BX311">
        <v>8368</v>
      </c>
      <c r="BY311">
        <v>8528</v>
      </c>
      <c r="BZ311">
        <v>8609</v>
      </c>
      <c r="CA311">
        <v>8670</v>
      </c>
      <c r="CB311">
        <v>8712</v>
      </c>
      <c r="CC311">
        <v>8742</v>
      </c>
      <c r="CD311">
        <v>8755</v>
      </c>
      <c r="CE311">
        <v>8760</v>
      </c>
      <c r="CF311">
        <v>8760</v>
      </c>
      <c r="CG311">
        <v>8760</v>
      </c>
      <c r="CH311">
        <v>8760</v>
      </c>
      <c r="CI311">
        <v>8760</v>
      </c>
      <c r="CJ311">
        <v>8760</v>
      </c>
      <c r="CK311">
        <v>8760</v>
      </c>
      <c r="CL311">
        <v>8760</v>
      </c>
      <c r="CM311">
        <v>8760</v>
      </c>
      <c r="CN311">
        <v>8760</v>
      </c>
      <c r="CO311">
        <v>8760</v>
      </c>
      <c r="CP311">
        <v>8760</v>
      </c>
      <c r="CQ311">
        <v>8760</v>
      </c>
      <c r="CR311">
        <v>8760</v>
      </c>
      <c r="CS311">
        <v>8760</v>
      </c>
      <c r="CT311">
        <v>8760</v>
      </c>
      <c r="CU311">
        <v>8760</v>
      </c>
      <c r="CV311">
        <v>8760</v>
      </c>
      <c r="CW311">
        <v>8760</v>
      </c>
      <c r="CX311">
        <v>8760</v>
      </c>
      <c r="CY311">
        <v>8760</v>
      </c>
      <c r="CZ311">
        <v>8760</v>
      </c>
      <c r="DA311">
        <v>8760</v>
      </c>
      <c r="DB311">
        <v>8760</v>
      </c>
      <c r="DC311">
        <v>8760</v>
      </c>
      <c r="DD311" s="4">
        <f t="shared" si="1"/>
        <v>24</v>
      </c>
      <c r="DF311">
        <f t="shared" ca="1" si="2"/>
        <v>8725</v>
      </c>
      <c r="DG311">
        <f t="shared" ca="1" si="3"/>
        <v>138945</v>
      </c>
      <c r="DH311">
        <f ca="1">-DF312/DG311+DH312</f>
        <v>-0.19855708862908003</v>
      </c>
      <c r="DI311">
        <f t="shared" ca="1" si="0"/>
        <v>-0.19855708862908003</v>
      </c>
    </row>
    <row r="312" spans="1:132">
      <c r="DD312" s="4">
        <f>DD313+1</f>
        <v>23</v>
      </c>
      <c r="DF312">
        <f ca="1">INDEX(G$314:DB$314,1,51+DD312)</f>
        <v>8678</v>
      </c>
      <c r="DG312">
        <f ca="1">DF312+DG313</f>
        <v>130220</v>
      </c>
      <c r="DH312">
        <f ca="1">-DF313/DG312+DH313</f>
        <v>-0.13610072100160153</v>
      </c>
      <c r="DI312">
        <f t="shared" ca="1" si="0"/>
        <v>-0.13610072100160153</v>
      </c>
    </row>
    <row r="313" spans="1:132">
      <c r="A313" t="str">
        <f>Normalår!D1</f>
        <v>Karlshamn</v>
      </c>
      <c r="B313">
        <f>MATCH(A313,B2:B311,0)+1</f>
        <v>116</v>
      </c>
      <c r="G313">
        <f t="shared" ref="G313:BR313" si="5">G1</f>
        <v>-50</v>
      </c>
      <c r="H313">
        <f t="shared" si="5"/>
        <v>-49</v>
      </c>
      <c r="I313">
        <f t="shared" si="5"/>
        <v>-48</v>
      </c>
      <c r="J313">
        <f t="shared" si="5"/>
        <v>-47</v>
      </c>
      <c r="K313">
        <f t="shared" si="5"/>
        <v>-46</v>
      </c>
      <c r="L313">
        <f t="shared" si="5"/>
        <v>-45</v>
      </c>
      <c r="M313">
        <f t="shared" si="5"/>
        <v>-44</v>
      </c>
      <c r="N313">
        <f t="shared" si="5"/>
        <v>-43</v>
      </c>
      <c r="O313">
        <f t="shared" si="5"/>
        <v>-42</v>
      </c>
      <c r="P313">
        <f t="shared" si="5"/>
        <v>-41</v>
      </c>
      <c r="Q313">
        <f t="shared" si="5"/>
        <v>-40</v>
      </c>
      <c r="R313">
        <f t="shared" si="5"/>
        <v>-39</v>
      </c>
      <c r="S313">
        <f t="shared" si="5"/>
        <v>-38</v>
      </c>
      <c r="T313">
        <f t="shared" si="5"/>
        <v>-37</v>
      </c>
      <c r="U313">
        <f t="shared" si="5"/>
        <v>-36</v>
      </c>
      <c r="V313">
        <f t="shared" si="5"/>
        <v>-35</v>
      </c>
      <c r="W313">
        <f t="shared" si="5"/>
        <v>-34</v>
      </c>
      <c r="X313">
        <f t="shared" si="5"/>
        <v>-33</v>
      </c>
      <c r="Y313">
        <f t="shared" si="5"/>
        <v>-32</v>
      </c>
      <c r="Z313">
        <f t="shared" si="5"/>
        <v>-31</v>
      </c>
      <c r="AA313">
        <f t="shared" si="5"/>
        <v>-30</v>
      </c>
      <c r="AB313">
        <f t="shared" si="5"/>
        <v>-29</v>
      </c>
      <c r="AC313">
        <f t="shared" si="5"/>
        <v>-28</v>
      </c>
      <c r="AD313">
        <f t="shared" si="5"/>
        <v>-27</v>
      </c>
      <c r="AE313">
        <f t="shared" si="5"/>
        <v>-26</v>
      </c>
      <c r="AF313">
        <f t="shared" si="5"/>
        <v>-25</v>
      </c>
      <c r="AG313">
        <f t="shared" si="5"/>
        <v>-24</v>
      </c>
      <c r="AH313">
        <f t="shared" si="5"/>
        <v>-23</v>
      </c>
      <c r="AI313">
        <f t="shared" si="5"/>
        <v>-22</v>
      </c>
      <c r="AJ313">
        <f t="shared" si="5"/>
        <v>-21</v>
      </c>
      <c r="AK313">
        <f t="shared" si="5"/>
        <v>-20</v>
      </c>
      <c r="AL313">
        <f t="shared" si="5"/>
        <v>-19</v>
      </c>
      <c r="AM313">
        <f t="shared" si="5"/>
        <v>-18</v>
      </c>
      <c r="AN313">
        <f t="shared" si="5"/>
        <v>-17</v>
      </c>
      <c r="AO313">
        <f t="shared" si="5"/>
        <v>-16</v>
      </c>
      <c r="AP313">
        <f t="shared" si="5"/>
        <v>-15</v>
      </c>
      <c r="AQ313">
        <f t="shared" si="5"/>
        <v>-14</v>
      </c>
      <c r="AR313">
        <f t="shared" si="5"/>
        <v>-13</v>
      </c>
      <c r="AS313">
        <f t="shared" si="5"/>
        <v>-12</v>
      </c>
      <c r="AT313">
        <f t="shared" si="5"/>
        <v>-11</v>
      </c>
      <c r="AU313">
        <f t="shared" si="5"/>
        <v>-10</v>
      </c>
      <c r="AV313">
        <f t="shared" si="5"/>
        <v>-9</v>
      </c>
      <c r="AW313">
        <f t="shared" si="5"/>
        <v>-8</v>
      </c>
      <c r="AX313">
        <f t="shared" si="5"/>
        <v>-7</v>
      </c>
      <c r="AY313">
        <f t="shared" si="5"/>
        <v>-6</v>
      </c>
      <c r="AZ313">
        <f t="shared" si="5"/>
        <v>-5</v>
      </c>
      <c r="BA313">
        <f t="shared" si="5"/>
        <v>-4</v>
      </c>
      <c r="BB313">
        <f t="shared" si="5"/>
        <v>-3</v>
      </c>
      <c r="BC313">
        <f t="shared" si="5"/>
        <v>-2</v>
      </c>
      <c r="BD313">
        <f t="shared" si="5"/>
        <v>-1</v>
      </c>
      <c r="BE313">
        <f t="shared" si="5"/>
        <v>0</v>
      </c>
      <c r="BF313">
        <f t="shared" si="5"/>
        <v>1</v>
      </c>
      <c r="BG313">
        <f t="shared" si="5"/>
        <v>2</v>
      </c>
      <c r="BH313">
        <f t="shared" si="5"/>
        <v>3</v>
      </c>
      <c r="BI313">
        <f t="shared" si="5"/>
        <v>4</v>
      </c>
      <c r="BJ313">
        <f t="shared" si="5"/>
        <v>5</v>
      </c>
      <c r="BK313">
        <f t="shared" si="5"/>
        <v>6</v>
      </c>
      <c r="BL313">
        <f t="shared" si="5"/>
        <v>7</v>
      </c>
      <c r="BM313">
        <f t="shared" si="5"/>
        <v>8</v>
      </c>
      <c r="BN313">
        <f t="shared" si="5"/>
        <v>9</v>
      </c>
      <c r="BO313">
        <f t="shared" si="5"/>
        <v>10</v>
      </c>
      <c r="BP313">
        <f t="shared" si="5"/>
        <v>11</v>
      </c>
      <c r="BQ313">
        <f t="shared" si="5"/>
        <v>12</v>
      </c>
      <c r="BR313">
        <f t="shared" si="5"/>
        <v>13</v>
      </c>
      <c r="BS313">
        <f t="shared" ref="BS313:DB313" si="6">BS1</f>
        <v>14</v>
      </c>
      <c r="BT313">
        <f t="shared" si="6"/>
        <v>15</v>
      </c>
      <c r="BU313">
        <f t="shared" si="6"/>
        <v>16</v>
      </c>
      <c r="BV313">
        <f t="shared" si="6"/>
        <v>17</v>
      </c>
      <c r="BW313">
        <f t="shared" si="6"/>
        <v>18</v>
      </c>
      <c r="BX313">
        <f t="shared" si="6"/>
        <v>19</v>
      </c>
      <c r="BY313">
        <f t="shared" si="6"/>
        <v>20</v>
      </c>
      <c r="BZ313">
        <f t="shared" si="6"/>
        <v>21</v>
      </c>
      <c r="CA313">
        <f t="shared" si="6"/>
        <v>22</v>
      </c>
      <c r="CB313">
        <f t="shared" si="6"/>
        <v>23</v>
      </c>
      <c r="CC313">
        <f t="shared" si="6"/>
        <v>24</v>
      </c>
      <c r="CD313">
        <f t="shared" si="6"/>
        <v>25</v>
      </c>
      <c r="CE313">
        <f t="shared" si="6"/>
        <v>26</v>
      </c>
      <c r="CF313">
        <f t="shared" si="6"/>
        <v>27</v>
      </c>
      <c r="CG313">
        <f t="shared" si="6"/>
        <v>28</v>
      </c>
      <c r="CH313">
        <f t="shared" si="6"/>
        <v>29</v>
      </c>
      <c r="CI313">
        <f t="shared" si="6"/>
        <v>30</v>
      </c>
      <c r="CJ313">
        <f t="shared" si="6"/>
        <v>31</v>
      </c>
      <c r="CK313">
        <f t="shared" si="6"/>
        <v>32</v>
      </c>
      <c r="CL313">
        <f t="shared" si="6"/>
        <v>33</v>
      </c>
      <c r="CM313">
        <f t="shared" si="6"/>
        <v>34</v>
      </c>
      <c r="CN313">
        <f t="shared" si="6"/>
        <v>35</v>
      </c>
      <c r="CO313">
        <f t="shared" si="6"/>
        <v>36</v>
      </c>
      <c r="CP313">
        <f t="shared" si="6"/>
        <v>37</v>
      </c>
      <c r="CQ313">
        <f t="shared" si="6"/>
        <v>38</v>
      </c>
      <c r="CR313">
        <f t="shared" si="6"/>
        <v>39</v>
      </c>
      <c r="CS313">
        <f t="shared" si="6"/>
        <v>40</v>
      </c>
      <c r="CT313">
        <f t="shared" si="6"/>
        <v>41</v>
      </c>
      <c r="CU313">
        <f t="shared" si="6"/>
        <v>42</v>
      </c>
      <c r="CV313">
        <f t="shared" si="6"/>
        <v>43</v>
      </c>
      <c r="CW313">
        <f t="shared" si="6"/>
        <v>44</v>
      </c>
      <c r="CX313">
        <f t="shared" si="6"/>
        <v>45</v>
      </c>
      <c r="CY313">
        <f t="shared" si="6"/>
        <v>46</v>
      </c>
      <c r="CZ313">
        <f t="shared" si="6"/>
        <v>47</v>
      </c>
      <c r="DA313">
        <f t="shared" si="6"/>
        <v>48</v>
      </c>
      <c r="DB313">
        <f t="shared" si="6"/>
        <v>49</v>
      </c>
      <c r="DD313" s="4">
        <f>DD315+1</f>
        <v>22</v>
      </c>
      <c r="DF313">
        <f ca="1">INDEX(G$314:DB$314,1,51+DD313)</f>
        <v>8614</v>
      </c>
      <c r="DG313">
        <f ca="1">DF313+DG315</f>
        <v>121542</v>
      </c>
      <c r="DH313">
        <f ca="1">-DF315/DG313</f>
        <v>-6.9951128005134033E-2</v>
      </c>
      <c r="DI313">
        <f ca="1">IF(DH313&lt;-1,-1,DH313)</f>
        <v>-6.9951128005134033E-2</v>
      </c>
    </row>
    <row r="314" spans="1:132" s="10" customFormat="1">
      <c r="A314" t="str">
        <f>Normalår!D1</f>
        <v>Karlshamn</v>
      </c>
      <c r="B314" s="10" t="str">
        <f ca="1">OFFSET(B1,$B$313-1,0,1,1)</f>
        <v>Karlshamn</v>
      </c>
      <c r="C314" s="10" t="str">
        <f ca="1">OFFSET(C1,$B$313-1,0,1,1)</f>
        <v>1991-2020</v>
      </c>
      <c r="D314" s="10" t="str">
        <f ca="1">OFFSET(D1,$B$313-1,0,1,1)</f>
        <v>56.18600079999999</v>
      </c>
      <c r="E314" s="10" t="str">
        <f t="shared" ref="E314:BP314" ca="1" si="7">OFFSET(E1,$B$313-1,0,1,1)</f>
        <v>14.8529997</v>
      </c>
      <c r="F314" s="10">
        <f t="shared" ca="1" si="7"/>
        <v>102118</v>
      </c>
      <c r="G314" s="10">
        <f ca="1">OFFSET(G1,$B$313-1,0,1,1)</f>
        <v>0</v>
      </c>
      <c r="H314" s="10">
        <f t="shared" ca="1" si="7"/>
        <v>0</v>
      </c>
      <c r="I314" s="10">
        <f t="shared" ca="1" si="7"/>
        <v>0</v>
      </c>
      <c r="J314" s="10">
        <f t="shared" ca="1" si="7"/>
        <v>0</v>
      </c>
      <c r="K314" s="10">
        <f t="shared" ca="1" si="7"/>
        <v>0</v>
      </c>
      <c r="L314" s="10">
        <f t="shared" ca="1" si="7"/>
        <v>0</v>
      </c>
      <c r="M314" s="10">
        <f t="shared" ca="1" si="7"/>
        <v>0</v>
      </c>
      <c r="N314" s="10">
        <f t="shared" ca="1" si="7"/>
        <v>0</v>
      </c>
      <c r="O314" s="10">
        <f t="shared" ca="1" si="7"/>
        <v>0</v>
      </c>
      <c r="P314" s="10">
        <f t="shared" ca="1" si="7"/>
        <v>0</v>
      </c>
      <c r="Q314" s="10">
        <f t="shared" ca="1" si="7"/>
        <v>0</v>
      </c>
      <c r="R314" s="10">
        <f t="shared" ca="1" si="7"/>
        <v>0</v>
      </c>
      <c r="S314" s="10">
        <f t="shared" ca="1" si="7"/>
        <v>0</v>
      </c>
      <c r="T314" s="10">
        <f t="shared" ca="1" si="7"/>
        <v>0</v>
      </c>
      <c r="U314" s="10">
        <f t="shared" ca="1" si="7"/>
        <v>0</v>
      </c>
      <c r="V314" s="10">
        <f t="shared" ca="1" si="7"/>
        <v>0</v>
      </c>
      <c r="W314" s="10">
        <f t="shared" ca="1" si="7"/>
        <v>0</v>
      </c>
      <c r="X314" s="10">
        <f t="shared" ca="1" si="7"/>
        <v>0</v>
      </c>
      <c r="Y314" s="10">
        <f t="shared" ca="1" si="7"/>
        <v>0</v>
      </c>
      <c r="Z314" s="10">
        <f t="shared" ca="1" si="7"/>
        <v>0</v>
      </c>
      <c r="AA314" s="10">
        <f t="shared" ca="1" si="7"/>
        <v>0</v>
      </c>
      <c r="AB314" s="10">
        <f t="shared" ca="1" si="7"/>
        <v>0</v>
      </c>
      <c r="AC314" s="10">
        <f t="shared" ca="1" si="7"/>
        <v>0</v>
      </c>
      <c r="AD314" s="10">
        <f t="shared" ca="1" si="7"/>
        <v>0</v>
      </c>
      <c r="AE314" s="10">
        <f t="shared" ca="1" si="7"/>
        <v>0</v>
      </c>
      <c r="AF314" s="10">
        <f t="shared" ca="1" si="7"/>
        <v>0</v>
      </c>
      <c r="AG314" s="10">
        <f t="shared" ca="1" si="7"/>
        <v>0</v>
      </c>
      <c r="AH314" s="10">
        <f t="shared" ca="1" si="7"/>
        <v>0</v>
      </c>
      <c r="AI314" s="10">
        <f t="shared" ca="1" si="7"/>
        <v>0</v>
      </c>
      <c r="AJ314" s="10">
        <f t="shared" ca="1" si="7"/>
        <v>0</v>
      </c>
      <c r="AK314" s="10">
        <f t="shared" ca="1" si="7"/>
        <v>0</v>
      </c>
      <c r="AL314" s="10">
        <f t="shared" ca="1" si="7"/>
        <v>0</v>
      </c>
      <c r="AM314" s="10">
        <f t="shared" ca="1" si="7"/>
        <v>0</v>
      </c>
      <c r="AN314" s="10">
        <f t="shared" ca="1" si="7"/>
        <v>0</v>
      </c>
      <c r="AO314" s="10">
        <f t="shared" ca="1" si="7"/>
        <v>0</v>
      </c>
      <c r="AP314" s="10">
        <f t="shared" ca="1" si="7"/>
        <v>0</v>
      </c>
      <c r="AQ314" s="10">
        <f t="shared" ca="1" si="7"/>
        <v>0</v>
      </c>
      <c r="AR314" s="10">
        <f t="shared" ca="1" si="7"/>
        <v>0</v>
      </c>
      <c r="AS314" s="10">
        <f t="shared" ca="1" si="7"/>
        <v>0</v>
      </c>
      <c r="AT314" s="10">
        <f t="shared" ca="1" si="7"/>
        <v>5</v>
      </c>
      <c r="AU314" s="10">
        <f t="shared" ca="1" si="7"/>
        <v>16</v>
      </c>
      <c r="AV314" s="10">
        <f t="shared" ca="1" si="7"/>
        <v>35</v>
      </c>
      <c r="AW314" s="10">
        <f t="shared" ca="1" si="7"/>
        <v>53</v>
      </c>
      <c r="AX314" s="10">
        <f t="shared" ca="1" si="7"/>
        <v>74</v>
      </c>
      <c r="AY314" s="10">
        <f t="shared" ca="1" si="7"/>
        <v>113</v>
      </c>
      <c r="AZ314" s="10">
        <f t="shared" ca="1" si="7"/>
        <v>174</v>
      </c>
      <c r="BA314" s="10">
        <f t="shared" ca="1" si="7"/>
        <v>286</v>
      </c>
      <c r="BB314" s="10">
        <f t="shared" ca="1" si="7"/>
        <v>440</v>
      </c>
      <c r="BC314" s="10">
        <f t="shared" ca="1" si="7"/>
        <v>726</v>
      </c>
      <c r="BD314" s="10">
        <f t="shared" ca="1" si="7"/>
        <v>988</v>
      </c>
      <c r="BE314" s="10">
        <f t="shared" ca="1" si="7"/>
        <v>1436</v>
      </c>
      <c r="BF314" s="10">
        <f t="shared" ca="1" si="7"/>
        <v>1791</v>
      </c>
      <c r="BG314" s="10">
        <f t="shared" ca="1" si="7"/>
        <v>2189</v>
      </c>
      <c r="BH314" s="10">
        <f t="shared" ca="1" si="7"/>
        <v>2577</v>
      </c>
      <c r="BI314" s="10">
        <f t="shared" ca="1" si="7"/>
        <v>3107</v>
      </c>
      <c r="BJ314" s="10">
        <f t="shared" ca="1" si="7"/>
        <v>3461</v>
      </c>
      <c r="BK314" s="10">
        <f t="shared" ca="1" si="7"/>
        <v>3908</v>
      </c>
      <c r="BL314" s="10">
        <f t="shared" ca="1" si="7"/>
        <v>4259</v>
      </c>
      <c r="BM314" s="10">
        <f t="shared" ca="1" si="7"/>
        <v>4704</v>
      </c>
      <c r="BN314" s="10">
        <f t="shared" ca="1" si="7"/>
        <v>4976</v>
      </c>
      <c r="BO314" s="10">
        <f t="shared" ca="1" si="7"/>
        <v>5367</v>
      </c>
      <c r="BP314" s="10">
        <f t="shared" ca="1" si="7"/>
        <v>5700</v>
      </c>
      <c r="BQ314" s="10">
        <f t="shared" ref="BQ314:DB314" ca="1" si="8">OFFSET(BQ1,$B$313-1,0,1,1)</f>
        <v>6173</v>
      </c>
      <c r="BR314" s="10">
        <f t="shared" ca="1" si="8"/>
        <v>6503</v>
      </c>
      <c r="BS314" s="10">
        <f t="shared" ca="1" si="8"/>
        <v>6866</v>
      </c>
      <c r="BT314" s="10">
        <f t="shared" ca="1" si="8"/>
        <v>7172</v>
      </c>
      <c r="BU314" s="10">
        <f t="shared" ca="1" si="8"/>
        <v>7495</v>
      </c>
      <c r="BV314" s="10">
        <f t="shared" ca="1" si="8"/>
        <v>7743</v>
      </c>
      <c r="BW314" s="10">
        <f t="shared" ca="1" si="8"/>
        <v>8014</v>
      </c>
      <c r="BX314" s="10">
        <f t="shared" ca="1" si="8"/>
        <v>8200</v>
      </c>
      <c r="BY314" s="10">
        <f t="shared" ca="1" si="8"/>
        <v>8377</v>
      </c>
      <c r="BZ314" s="10">
        <f t="shared" ca="1" si="8"/>
        <v>8502</v>
      </c>
      <c r="CA314" s="10">
        <f t="shared" ca="1" si="8"/>
        <v>8614</v>
      </c>
      <c r="CB314" s="10">
        <f t="shared" ca="1" si="8"/>
        <v>8678</v>
      </c>
      <c r="CC314" s="10">
        <f t="shared" ca="1" si="8"/>
        <v>8725</v>
      </c>
      <c r="CD314" s="10">
        <f t="shared" ca="1" si="8"/>
        <v>8742</v>
      </c>
      <c r="CE314" s="10">
        <f t="shared" ca="1" si="8"/>
        <v>8754</v>
      </c>
      <c r="CF314" s="10">
        <f t="shared" ca="1" si="8"/>
        <v>8755</v>
      </c>
      <c r="CG314" s="10">
        <f t="shared" ca="1" si="8"/>
        <v>8760</v>
      </c>
      <c r="CH314" s="10">
        <f t="shared" ca="1" si="8"/>
        <v>8760</v>
      </c>
      <c r="CI314" s="10">
        <f t="shared" ca="1" si="8"/>
        <v>8760</v>
      </c>
      <c r="CJ314" s="10">
        <f t="shared" ca="1" si="8"/>
        <v>8760</v>
      </c>
      <c r="CK314" s="10">
        <f t="shared" ca="1" si="8"/>
        <v>8760</v>
      </c>
      <c r="CL314" s="10">
        <f t="shared" ca="1" si="8"/>
        <v>8760</v>
      </c>
      <c r="CM314" s="10">
        <f t="shared" ca="1" si="8"/>
        <v>8760</v>
      </c>
      <c r="CN314" s="10">
        <f t="shared" ca="1" si="8"/>
        <v>8760</v>
      </c>
      <c r="CO314" s="10">
        <f t="shared" ca="1" si="8"/>
        <v>8760</v>
      </c>
      <c r="CP314" s="10">
        <f t="shared" ca="1" si="8"/>
        <v>8760</v>
      </c>
      <c r="CQ314" s="10">
        <f t="shared" ca="1" si="8"/>
        <v>8760</v>
      </c>
      <c r="CR314" s="10">
        <f t="shared" ca="1" si="8"/>
        <v>8760</v>
      </c>
      <c r="CS314" s="10">
        <f t="shared" ca="1" si="8"/>
        <v>8760</v>
      </c>
      <c r="CT314" s="10">
        <f t="shared" ca="1" si="8"/>
        <v>8760</v>
      </c>
      <c r="CU314" s="10">
        <f t="shared" ca="1" si="8"/>
        <v>8760</v>
      </c>
      <c r="CV314" s="10">
        <f t="shared" ca="1" si="8"/>
        <v>8760</v>
      </c>
      <c r="CW314" s="10">
        <f t="shared" ca="1" si="8"/>
        <v>8760</v>
      </c>
      <c r="CX314" s="10">
        <f t="shared" ca="1" si="8"/>
        <v>8760</v>
      </c>
      <c r="CY314" s="10">
        <f t="shared" ca="1" si="8"/>
        <v>8760</v>
      </c>
      <c r="CZ314" s="10">
        <f t="shared" ca="1" si="8"/>
        <v>8760</v>
      </c>
      <c r="DA314" s="10">
        <f t="shared" ca="1" si="8"/>
        <v>8760</v>
      </c>
      <c r="DB314" s="10">
        <f t="shared" ca="1" si="8"/>
        <v>8760</v>
      </c>
      <c r="DD314" s="10" t="s">
        <v>1358</v>
      </c>
      <c r="DF314" s="10">
        <v>0</v>
      </c>
      <c r="EB314" s="8"/>
    </row>
    <row r="315" spans="1:132">
      <c r="G315">
        <f t="shared" ref="G315:V330" ca="1" si="9">IF(G$1&lt;$DD315,G$314,0)</f>
        <v>0</v>
      </c>
      <c r="H315">
        <f t="shared" ca="1" si="9"/>
        <v>0</v>
      </c>
      <c r="I315">
        <f t="shared" ca="1" si="9"/>
        <v>0</v>
      </c>
      <c r="J315">
        <f t="shared" ca="1" si="9"/>
        <v>0</v>
      </c>
      <c r="K315">
        <f t="shared" ca="1" si="9"/>
        <v>0</v>
      </c>
      <c r="L315">
        <f t="shared" ca="1" si="9"/>
        <v>0</v>
      </c>
      <c r="M315">
        <f t="shared" ca="1" si="9"/>
        <v>0</v>
      </c>
      <c r="N315">
        <f t="shared" ca="1" si="9"/>
        <v>0</v>
      </c>
      <c r="O315">
        <f t="shared" ca="1" si="9"/>
        <v>0</v>
      </c>
      <c r="P315">
        <f t="shared" ca="1" si="9"/>
        <v>0</v>
      </c>
      <c r="Q315">
        <f t="shared" ca="1" si="9"/>
        <v>0</v>
      </c>
      <c r="R315">
        <f t="shared" ca="1" si="9"/>
        <v>0</v>
      </c>
      <c r="S315">
        <f t="shared" ca="1" si="9"/>
        <v>0</v>
      </c>
      <c r="T315">
        <f t="shared" ca="1" si="9"/>
        <v>0</v>
      </c>
      <c r="U315">
        <f t="shared" ca="1" si="9"/>
        <v>0</v>
      </c>
      <c r="V315">
        <f t="shared" ca="1" si="9"/>
        <v>0</v>
      </c>
      <c r="W315">
        <f t="shared" ref="W315:AL330" ca="1" si="10">IF(W$1&lt;$DD315,W$314,0)</f>
        <v>0</v>
      </c>
      <c r="X315">
        <f t="shared" ca="1" si="10"/>
        <v>0</v>
      </c>
      <c r="Y315">
        <f t="shared" ca="1" si="10"/>
        <v>0</v>
      </c>
      <c r="Z315">
        <f t="shared" ca="1" si="10"/>
        <v>0</v>
      </c>
      <c r="AA315">
        <f t="shared" ca="1" si="10"/>
        <v>0</v>
      </c>
      <c r="AB315">
        <f t="shared" ca="1" si="10"/>
        <v>0</v>
      </c>
      <c r="AC315">
        <f t="shared" ca="1" si="10"/>
        <v>0</v>
      </c>
      <c r="AD315">
        <f t="shared" ca="1" si="10"/>
        <v>0</v>
      </c>
      <c r="AE315">
        <f t="shared" ca="1" si="10"/>
        <v>0</v>
      </c>
      <c r="AF315">
        <f t="shared" ca="1" si="10"/>
        <v>0</v>
      </c>
      <c r="AG315">
        <f t="shared" ca="1" si="10"/>
        <v>0</v>
      </c>
      <c r="AH315">
        <f t="shared" ca="1" si="10"/>
        <v>0</v>
      </c>
      <c r="AI315">
        <f t="shared" ca="1" si="10"/>
        <v>0</v>
      </c>
      <c r="AJ315">
        <f t="shared" ca="1" si="10"/>
        <v>0</v>
      </c>
      <c r="AK315">
        <f t="shared" ca="1" si="10"/>
        <v>0</v>
      </c>
      <c r="AL315">
        <f t="shared" ca="1" si="10"/>
        <v>0</v>
      </c>
      <c r="AM315">
        <f t="shared" ref="AM315:BB330" ca="1" si="11">IF(AM$1&lt;$DD315,AM$314,0)</f>
        <v>0</v>
      </c>
      <c r="AN315">
        <f t="shared" ca="1" si="11"/>
        <v>0</v>
      </c>
      <c r="AO315">
        <f t="shared" ca="1" si="11"/>
        <v>0</v>
      </c>
      <c r="AP315">
        <f t="shared" ca="1" si="11"/>
        <v>0</v>
      </c>
      <c r="AQ315">
        <f t="shared" ca="1" si="11"/>
        <v>0</v>
      </c>
      <c r="AR315">
        <f t="shared" ca="1" si="11"/>
        <v>0</v>
      </c>
      <c r="AS315">
        <f t="shared" ca="1" si="11"/>
        <v>0</v>
      </c>
      <c r="AT315">
        <f t="shared" ca="1" si="11"/>
        <v>5</v>
      </c>
      <c r="AU315">
        <f t="shared" ca="1" si="11"/>
        <v>16</v>
      </c>
      <c r="AV315">
        <f t="shared" ca="1" si="11"/>
        <v>35</v>
      </c>
      <c r="AW315">
        <f t="shared" ca="1" si="11"/>
        <v>53</v>
      </c>
      <c r="AX315">
        <f t="shared" ca="1" si="11"/>
        <v>74</v>
      </c>
      <c r="AY315">
        <f t="shared" ca="1" si="11"/>
        <v>113</v>
      </c>
      <c r="AZ315">
        <f t="shared" ca="1" si="11"/>
        <v>174</v>
      </c>
      <c r="BA315">
        <f t="shared" ca="1" si="11"/>
        <v>286</v>
      </c>
      <c r="BB315">
        <f t="shared" ca="1" si="11"/>
        <v>440</v>
      </c>
      <c r="BC315">
        <f t="shared" ref="BC315:BR330" ca="1" si="12">IF(BC$1&lt;$DD315,BC$314,0)</f>
        <v>726</v>
      </c>
      <c r="BD315">
        <f t="shared" ca="1" si="12"/>
        <v>988</v>
      </c>
      <c r="BE315">
        <f t="shared" ca="1" si="12"/>
        <v>1436</v>
      </c>
      <c r="BF315">
        <f t="shared" ca="1" si="12"/>
        <v>1791</v>
      </c>
      <c r="BG315">
        <f t="shared" ca="1" si="12"/>
        <v>2189</v>
      </c>
      <c r="BH315">
        <f t="shared" ca="1" si="12"/>
        <v>2577</v>
      </c>
      <c r="BI315">
        <f t="shared" ca="1" si="12"/>
        <v>3107</v>
      </c>
      <c r="BJ315">
        <f t="shared" ca="1" si="12"/>
        <v>3461</v>
      </c>
      <c r="BK315">
        <f t="shared" ca="1" si="12"/>
        <v>3908</v>
      </c>
      <c r="BL315">
        <f t="shared" ca="1" si="12"/>
        <v>4259</v>
      </c>
      <c r="BM315">
        <f t="shared" ca="1" si="12"/>
        <v>4704</v>
      </c>
      <c r="BN315">
        <f t="shared" ca="1" si="12"/>
        <v>4976</v>
      </c>
      <c r="BO315">
        <f t="shared" ca="1" si="12"/>
        <v>5367</v>
      </c>
      <c r="BP315">
        <f t="shared" ca="1" si="12"/>
        <v>5700</v>
      </c>
      <c r="BQ315">
        <f t="shared" ca="1" si="12"/>
        <v>6173</v>
      </c>
      <c r="BR315">
        <f t="shared" ca="1" si="12"/>
        <v>6503</v>
      </c>
      <c r="BS315">
        <f t="shared" ref="BS315:CH330" ca="1" si="13">IF(BS$1&lt;$DD315,BS$314,0)</f>
        <v>6866</v>
      </c>
      <c r="BT315">
        <f t="shared" ca="1" si="13"/>
        <v>7172</v>
      </c>
      <c r="BU315">
        <f t="shared" ca="1" si="13"/>
        <v>7495</v>
      </c>
      <c r="BV315">
        <f t="shared" ca="1" si="13"/>
        <v>7743</v>
      </c>
      <c r="BW315">
        <f t="shared" ca="1" si="13"/>
        <v>8014</v>
      </c>
      <c r="BX315">
        <f t="shared" ca="1" si="13"/>
        <v>8200</v>
      </c>
      <c r="BY315">
        <f t="shared" ca="1" si="13"/>
        <v>8377</v>
      </c>
      <c r="BZ315">
        <f t="shared" si="13"/>
        <v>0</v>
      </c>
      <c r="CA315">
        <f t="shared" si="13"/>
        <v>0</v>
      </c>
      <c r="CB315">
        <f t="shared" si="13"/>
        <v>0</v>
      </c>
      <c r="CC315">
        <f t="shared" si="13"/>
        <v>0</v>
      </c>
      <c r="CD315">
        <f t="shared" si="13"/>
        <v>0</v>
      </c>
      <c r="CE315">
        <f t="shared" si="13"/>
        <v>0</v>
      </c>
      <c r="CF315">
        <f t="shared" si="13"/>
        <v>0</v>
      </c>
      <c r="CG315">
        <f t="shared" si="13"/>
        <v>0</v>
      </c>
      <c r="CH315">
        <f t="shared" si="13"/>
        <v>0</v>
      </c>
      <c r="CI315">
        <f t="shared" ref="CI315:CX330" si="14">IF(CI$1&lt;$DD315,CI$314,0)</f>
        <v>0</v>
      </c>
      <c r="CJ315">
        <f t="shared" si="14"/>
        <v>0</v>
      </c>
      <c r="CK315">
        <f t="shared" si="14"/>
        <v>0</v>
      </c>
      <c r="CL315">
        <f t="shared" si="14"/>
        <v>0</v>
      </c>
      <c r="CM315">
        <f t="shared" si="14"/>
        <v>0</v>
      </c>
      <c r="CN315">
        <f t="shared" si="14"/>
        <v>0</v>
      </c>
      <c r="CO315">
        <f t="shared" si="14"/>
        <v>0</v>
      </c>
      <c r="CP315">
        <f t="shared" si="14"/>
        <v>0</v>
      </c>
      <c r="CQ315">
        <f t="shared" si="14"/>
        <v>0</v>
      </c>
      <c r="CR315">
        <f t="shared" si="14"/>
        <v>0</v>
      </c>
      <c r="CS315">
        <f t="shared" si="14"/>
        <v>0</v>
      </c>
      <c r="CT315">
        <f t="shared" si="14"/>
        <v>0</v>
      </c>
      <c r="CU315">
        <f t="shared" si="14"/>
        <v>0</v>
      </c>
      <c r="CV315">
        <f t="shared" si="14"/>
        <v>0</v>
      </c>
      <c r="CW315">
        <f t="shared" si="14"/>
        <v>0</v>
      </c>
      <c r="CX315">
        <f t="shared" si="14"/>
        <v>0</v>
      </c>
      <c r="CY315">
        <f t="shared" ref="CS315:DH330" si="15">IF(CY$1&lt;$DD315,CY$314,0)</f>
        <v>0</v>
      </c>
      <c r="CZ315">
        <f t="shared" si="15"/>
        <v>0</v>
      </c>
      <c r="DA315">
        <f t="shared" si="15"/>
        <v>0</v>
      </c>
      <c r="DB315">
        <f t="shared" si="15"/>
        <v>0</v>
      </c>
      <c r="DD315" s="165">
        <f>Mätvärden!BZ95</f>
        <v>21</v>
      </c>
      <c r="DF315">
        <f ca="1">INDEX(G$314:DB$314,1,51+DD315)</f>
        <v>8502</v>
      </c>
      <c r="DG315">
        <f ca="1">SUM(G315:DB315)</f>
        <v>112928</v>
      </c>
      <c r="DH315">
        <v>0</v>
      </c>
      <c r="DI315" s="245">
        <v>0</v>
      </c>
      <c r="DK315" s="9" t="s">
        <v>1359</v>
      </c>
    </row>
    <row r="316" spans="1:132">
      <c r="G316">
        <f t="shared" ca="1" si="9"/>
        <v>0</v>
      </c>
      <c r="H316">
        <f t="shared" ca="1" si="9"/>
        <v>0</v>
      </c>
      <c r="I316">
        <f t="shared" ca="1" si="9"/>
        <v>0</v>
      </c>
      <c r="J316">
        <f t="shared" ca="1" si="9"/>
        <v>0</v>
      </c>
      <c r="K316">
        <f t="shared" ca="1" si="9"/>
        <v>0</v>
      </c>
      <c r="L316">
        <f t="shared" ca="1" si="9"/>
        <v>0</v>
      </c>
      <c r="M316">
        <f t="shared" ca="1" si="9"/>
        <v>0</v>
      </c>
      <c r="N316">
        <f t="shared" ca="1" si="9"/>
        <v>0</v>
      </c>
      <c r="O316">
        <f t="shared" ca="1" si="9"/>
        <v>0</v>
      </c>
      <c r="P316">
        <f t="shared" ca="1" si="9"/>
        <v>0</v>
      </c>
      <c r="Q316">
        <f t="shared" ca="1" si="9"/>
        <v>0</v>
      </c>
      <c r="R316">
        <f t="shared" ca="1" si="9"/>
        <v>0</v>
      </c>
      <c r="S316">
        <f t="shared" ca="1" si="9"/>
        <v>0</v>
      </c>
      <c r="T316">
        <f t="shared" ca="1" si="9"/>
        <v>0</v>
      </c>
      <c r="U316">
        <f t="shared" ca="1" si="9"/>
        <v>0</v>
      </c>
      <c r="V316">
        <f t="shared" ca="1" si="9"/>
        <v>0</v>
      </c>
      <c r="W316">
        <f t="shared" ca="1" si="10"/>
        <v>0</v>
      </c>
      <c r="X316">
        <f t="shared" ca="1" si="10"/>
        <v>0</v>
      </c>
      <c r="Y316">
        <f t="shared" ca="1" si="10"/>
        <v>0</v>
      </c>
      <c r="Z316">
        <f t="shared" ca="1" si="10"/>
        <v>0</v>
      </c>
      <c r="AA316">
        <f t="shared" ca="1" si="10"/>
        <v>0</v>
      </c>
      <c r="AB316">
        <f t="shared" ca="1" si="10"/>
        <v>0</v>
      </c>
      <c r="AC316">
        <f t="shared" ca="1" si="10"/>
        <v>0</v>
      </c>
      <c r="AD316">
        <f t="shared" ca="1" si="10"/>
        <v>0</v>
      </c>
      <c r="AE316">
        <f t="shared" ca="1" si="10"/>
        <v>0</v>
      </c>
      <c r="AF316">
        <f t="shared" ca="1" si="10"/>
        <v>0</v>
      </c>
      <c r="AG316">
        <f t="shared" ca="1" si="10"/>
        <v>0</v>
      </c>
      <c r="AH316">
        <f t="shared" ca="1" si="10"/>
        <v>0</v>
      </c>
      <c r="AI316">
        <f t="shared" ca="1" si="10"/>
        <v>0</v>
      </c>
      <c r="AJ316">
        <f t="shared" ca="1" si="10"/>
        <v>0</v>
      </c>
      <c r="AK316">
        <f t="shared" ca="1" si="10"/>
        <v>0</v>
      </c>
      <c r="AL316">
        <f t="shared" ca="1" si="10"/>
        <v>0</v>
      </c>
      <c r="AM316">
        <f t="shared" ca="1" si="11"/>
        <v>0</v>
      </c>
      <c r="AN316">
        <f t="shared" ca="1" si="11"/>
        <v>0</v>
      </c>
      <c r="AO316">
        <f t="shared" ca="1" si="11"/>
        <v>0</v>
      </c>
      <c r="AP316">
        <f t="shared" ca="1" si="11"/>
        <v>0</v>
      </c>
      <c r="AQ316">
        <f t="shared" ca="1" si="11"/>
        <v>0</v>
      </c>
      <c r="AR316">
        <f t="shared" ca="1" si="11"/>
        <v>0</v>
      </c>
      <c r="AS316">
        <f t="shared" ca="1" si="11"/>
        <v>0</v>
      </c>
      <c r="AT316">
        <f t="shared" ca="1" si="11"/>
        <v>5</v>
      </c>
      <c r="AU316">
        <f t="shared" ca="1" si="11"/>
        <v>16</v>
      </c>
      <c r="AV316">
        <f t="shared" ca="1" si="11"/>
        <v>35</v>
      </c>
      <c r="AW316">
        <f t="shared" ca="1" si="11"/>
        <v>53</v>
      </c>
      <c r="AX316">
        <f t="shared" ca="1" si="11"/>
        <v>74</v>
      </c>
      <c r="AY316">
        <f t="shared" ca="1" si="11"/>
        <v>113</v>
      </c>
      <c r="AZ316">
        <f t="shared" ca="1" si="11"/>
        <v>174</v>
      </c>
      <c r="BA316">
        <f t="shared" ca="1" si="11"/>
        <v>286</v>
      </c>
      <c r="BB316">
        <f t="shared" ca="1" si="11"/>
        <v>440</v>
      </c>
      <c r="BC316">
        <f t="shared" ca="1" si="12"/>
        <v>726</v>
      </c>
      <c r="BD316">
        <f t="shared" ca="1" si="12"/>
        <v>988</v>
      </c>
      <c r="BE316">
        <f t="shared" ca="1" si="12"/>
        <v>1436</v>
      </c>
      <c r="BF316">
        <f t="shared" ca="1" si="12"/>
        <v>1791</v>
      </c>
      <c r="BG316">
        <f t="shared" ca="1" si="12"/>
        <v>2189</v>
      </c>
      <c r="BH316">
        <f t="shared" ca="1" si="12"/>
        <v>2577</v>
      </c>
      <c r="BI316">
        <f t="shared" ca="1" si="12"/>
        <v>3107</v>
      </c>
      <c r="BJ316">
        <f t="shared" ca="1" si="12"/>
        <v>3461</v>
      </c>
      <c r="BK316">
        <f t="shared" ca="1" si="12"/>
        <v>3908</v>
      </c>
      <c r="BL316">
        <f t="shared" ca="1" si="12"/>
        <v>4259</v>
      </c>
      <c r="BM316">
        <f t="shared" ca="1" si="12"/>
        <v>4704</v>
      </c>
      <c r="BN316">
        <f t="shared" ca="1" si="12"/>
        <v>4976</v>
      </c>
      <c r="BO316">
        <f t="shared" ca="1" si="12"/>
        <v>5367</v>
      </c>
      <c r="BP316">
        <f t="shared" ca="1" si="12"/>
        <v>5700</v>
      </c>
      <c r="BQ316">
        <f t="shared" ca="1" si="12"/>
        <v>6173</v>
      </c>
      <c r="BR316">
        <f t="shared" ca="1" si="12"/>
        <v>6503</v>
      </c>
      <c r="BS316">
        <f t="shared" ca="1" si="13"/>
        <v>6866</v>
      </c>
      <c r="BT316">
        <f t="shared" ca="1" si="13"/>
        <v>7172</v>
      </c>
      <c r="BU316">
        <f t="shared" ca="1" si="13"/>
        <v>7495</v>
      </c>
      <c r="BV316">
        <f t="shared" ca="1" si="13"/>
        <v>7743</v>
      </c>
      <c r="BW316">
        <f t="shared" ca="1" si="13"/>
        <v>8014</v>
      </c>
      <c r="BX316">
        <f t="shared" ca="1" si="13"/>
        <v>8200</v>
      </c>
      <c r="BY316">
        <f t="shared" si="13"/>
        <v>0</v>
      </c>
      <c r="BZ316">
        <f t="shared" si="13"/>
        <v>0</v>
      </c>
      <c r="CA316">
        <f t="shared" si="13"/>
        <v>0</v>
      </c>
      <c r="CB316">
        <f t="shared" si="13"/>
        <v>0</v>
      </c>
      <c r="CC316">
        <f t="shared" si="13"/>
        <v>0</v>
      </c>
      <c r="CD316">
        <f t="shared" si="13"/>
        <v>0</v>
      </c>
      <c r="CE316">
        <f t="shared" si="13"/>
        <v>0</v>
      </c>
      <c r="CF316">
        <f t="shared" si="13"/>
        <v>0</v>
      </c>
      <c r="CG316">
        <f t="shared" si="13"/>
        <v>0</v>
      </c>
      <c r="CH316">
        <f t="shared" si="13"/>
        <v>0</v>
      </c>
      <c r="CI316">
        <f t="shared" si="14"/>
        <v>0</v>
      </c>
      <c r="CJ316">
        <f t="shared" si="14"/>
        <v>0</v>
      </c>
      <c r="CK316">
        <f t="shared" si="14"/>
        <v>0</v>
      </c>
      <c r="CL316">
        <f t="shared" si="14"/>
        <v>0</v>
      </c>
      <c r="CM316">
        <f t="shared" si="14"/>
        <v>0</v>
      </c>
      <c r="CN316">
        <f t="shared" si="14"/>
        <v>0</v>
      </c>
      <c r="CO316">
        <f t="shared" si="14"/>
        <v>0</v>
      </c>
      <c r="CP316">
        <f t="shared" si="14"/>
        <v>0</v>
      </c>
      <c r="CQ316">
        <f t="shared" si="14"/>
        <v>0</v>
      </c>
      <c r="CR316">
        <f t="shared" si="14"/>
        <v>0</v>
      </c>
      <c r="CS316">
        <f t="shared" si="15"/>
        <v>0</v>
      </c>
      <c r="CT316">
        <f t="shared" si="15"/>
        <v>0</v>
      </c>
      <c r="CU316">
        <f t="shared" si="15"/>
        <v>0</v>
      </c>
      <c r="CV316">
        <f t="shared" si="15"/>
        <v>0</v>
      </c>
      <c r="CW316">
        <f t="shared" si="15"/>
        <v>0</v>
      </c>
      <c r="CX316">
        <f t="shared" si="15"/>
        <v>0</v>
      </c>
      <c r="CY316">
        <f t="shared" si="15"/>
        <v>0</v>
      </c>
      <c r="CZ316">
        <f t="shared" si="15"/>
        <v>0</v>
      </c>
      <c r="DA316">
        <f t="shared" si="15"/>
        <v>0</v>
      </c>
      <c r="DB316">
        <f t="shared" si="15"/>
        <v>0</v>
      </c>
      <c r="DD316" s="6">
        <f>DD315-1</f>
        <v>20</v>
      </c>
      <c r="DF316">
        <f ca="1">INDEX(G$314:DB$314,1,51+DD316)</f>
        <v>8377</v>
      </c>
      <c r="DG316">
        <f ca="1">SUM(G316:DB316)</f>
        <v>104551</v>
      </c>
      <c r="DH316">
        <f ca="1">DF316/DG315</f>
        <v>7.4180008500991781E-2</v>
      </c>
      <c r="DI316">
        <f ca="1">IF(DH316&gt;1,1,DH316)</f>
        <v>7.4180008500991781E-2</v>
      </c>
      <c r="DK316">
        <v>1</v>
      </c>
      <c r="DP316" s="1"/>
      <c r="DQ316" s="1"/>
      <c r="DR316" s="1"/>
      <c r="DS316" s="1"/>
      <c r="DT316" s="1"/>
      <c r="DU316" s="1"/>
      <c r="DV316" s="1"/>
      <c r="DW316" s="1"/>
      <c r="DX316" s="1"/>
      <c r="DY316" s="1"/>
      <c r="DZ316" s="1"/>
      <c r="EA316" s="1"/>
    </row>
    <row r="317" spans="1:132">
      <c r="G317">
        <f t="shared" ca="1" si="9"/>
        <v>0</v>
      </c>
      <c r="H317">
        <f t="shared" ca="1" si="9"/>
        <v>0</v>
      </c>
      <c r="I317">
        <f t="shared" ca="1" si="9"/>
        <v>0</v>
      </c>
      <c r="J317">
        <f t="shared" ca="1" si="9"/>
        <v>0</v>
      </c>
      <c r="K317">
        <f t="shared" ca="1" si="9"/>
        <v>0</v>
      </c>
      <c r="L317">
        <f t="shared" ca="1" si="9"/>
        <v>0</v>
      </c>
      <c r="M317">
        <f t="shared" ca="1" si="9"/>
        <v>0</v>
      </c>
      <c r="N317">
        <f t="shared" ca="1" si="9"/>
        <v>0</v>
      </c>
      <c r="O317">
        <f t="shared" ca="1" si="9"/>
        <v>0</v>
      </c>
      <c r="P317">
        <f t="shared" ca="1" si="9"/>
        <v>0</v>
      </c>
      <c r="Q317">
        <f t="shared" ca="1" si="9"/>
        <v>0</v>
      </c>
      <c r="R317">
        <f t="shared" ca="1" si="9"/>
        <v>0</v>
      </c>
      <c r="S317">
        <f t="shared" ca="1" si="9"/>
        <v>0</v>
      </c>
      <c r="T317">
        <f t="shared" ca="1" si="9"/>
        <v>0</v>
      </c>
      <c r="U317">
        <f t="shared" ca="1" si="9"/>
        <v>0</v>
      </c>
      <c r="V317">
        <f t="shared" ca="1" si="9"/>
        <v>0</v>
      </c>
      <c r="W317">
        <f t="shared" ca="1" si="10"/>
        <v>0</v>
      </c>
      <c r="X317">
        <f t="shared" ca="1" si="10"/>
        <v>0</v>
      </c>
      <c r="Y317">
        <f t="shared" ca="1" si="10"/>
        <v>0</v>
      </c>
      <c r="Z317">
        <f t="shared" ca="1" si="10"/>
        <v>0</v>
      </c>
      <c r="AA317">
        <f t="shared" ca="1" si="10"/>
        <v>0</v>
      </c>
      <c r="AB317">
        <f t="shared" ca="1" si="10"/>
        <v>0</v>
      </c>
      <c r="AC317">
        <f t="shared" ca="1" si="10"/>
        <v>0</v>
      </c>
      <c r="AD317">
        <f t="shared" ca="1" si="10"/>
        <v>0</v>
      </c>
      <c r="AE317">
        <f t="shared" ca="1" si="10"/>
        <v>0</v>
      </c>
      <c r="AF317">
        <f t="shared" ca="1" si="10"/>
        <v>0</v>
      </c>
      <c r="AG317">
        <f t="shared" ca="1" si="10"/>
        <v>0</v>
      </c>
      <c r="AH317">
        <f t="shared" ca="1" si="10"/>
        <v>0</v>
      </c>
      <c r="AI317">
        <f t="shared" ca="1" si="10"/>
        <v>0</v>
      </c>
      <c r="AJ317">
        <f t="shared" ca="1" si="10"/>
        <v>0</v>
      </c>
      <c r="AK317">
        <f t="shared" ca="1" si="10"/>
        <v>0</v>
      </c>
      <c r="AL317">
        <f t="shared" ca="1" si="10"/>
        <v>0</v>
      </c>
      <c r="AM317">
        <f t="shared" ca="1" si="11"/>
        <v>0</v>
      </c>
      <c r="AN317">
        <f t="shared" ca="1" si="11"/>
        <v>0</v>
      </c>
      <c r="AO317">
        <f t="shared" ca="1" si="11"/>
        <v>0</v>
      </c>
      <c r="AP317">
        <f t="shared" ca="1" si="11"/>
        <v>0</v>
      </c>
      <c r="AQ317">
        <f t="shared" ca="1" si="11"/>
        <v>0</v>
      </c>
      <c r="AR317">
        <f t="shared" ca="1" si="11"/>
        <v>0</v>
      </c>
      <c r="AS317">
        <f t="shared" ca="1" si="11"/>
        <v>0</v>
      </c>
      <c r="AT317">
        <f t="shared" ca="1" si="11"/>
        <v>5</v>
      </c>
      <c r="AU317">
        <f t="shared" ca="1" si="11"/>
        <v>16</v>
      </c>
      <c r="AV317">
        <f t="shared" ca="1" si="11"/>
        <v>35</v>
      </c>
      <c r="AW317">
        <f t="shared" ca="1" si="11"/>
        <v>53</v>
      </c>
      <c r="AX317">
        <f t="shared" ca="1" si="11"/>
        <v>74</v>
      </c>
      <c r="AY317">
        <f t="shared" ca="1" si="11"/>
        <v>113</v>
      </c>
      <c r="AZ317">
        <f t="shared" ca="1" si="11"/>
        <v>174</v>
      </c>
      <c r="BA317">
        <f t="shared" ca="1" si="11"/>
        <v>286</v>
      </c>
      <c r="BB317">
        <f t="shared" ca="1" si="11"/>
        <v>440</v>
      </c>
      <c r="BC317">
        <f t="shared" ca="1" si="12"/>
        <v>726</v>
      </c>
      <c r="BD317">
        <f t="shared" ca="1" si="12"/>
        <v>988</v>
      </c>
      <c r="BE317">
        <f t="shared" ca="1" si="12"/>
        <v>1436</v>
      </c>
      <c r="BF317">
        <f t="shared" ca="1" si="12"/>
        <v>1791</v>
      </c>
      <c r="BG317">
        <f t="shared" ca="1" si="12"/>
        <v>2189</v>
      </c>
      <c r="BH317">
        <f t="shared" ca="1" si="12"/>
        <v>2577</v>
      </c>
      <c r="BI317">
        <f t="shared" ca="1" si="12"/>
        <v>3107</v>
      </c>
      <c r="BJ317">
        <f t="shared" ca="1" si="12"/>
        <v>3461</v>
      </c>
      <c r="BK317">
        <f t="shared" ca="1" si="12"/>
        <v>3908</v>
      </c>
      <c r="BL317">
        <f t="shared" ca="1" si="12"/>
        <v>4259</v>
      </c>
      <c r="BM317">
        <f t="shared" ca="1" si="12"/>
        <v>4704</v>
      </c>
      <c r="BN317">
        <f t="shared" ca="1" si="12"/>
        <v>4976</v>
      </c>
      <c r="BO317">
        <f t="shared" ca="1" si="12"/>
        <v>5367</v>
      </c>
      <c r="BP317">
        <f t="shared" ca="1" si="12"/>
        <v>5700</v>
      </c>
      <c r="BQ317">
        <f t="shared" ca="1" si="12"/>
        <v>6173</v>
      </c>
      <c r="BR317">
        <f t="shared" ca="1" si="12"/>
        <v>6503</v>
      </c>
      <c r="BS317">
        <f t="shared" ca="1" si="13"/>
        <v>6866</v>
      </c>
      <c r="BT317">
        <f t="shared" ca="1" si="13"/>
        <v>7172</v>
      </c>
      <c r="BU317">
        <f t="shared" ca="1" si="13"/>
        <v>7495</v>
      </c>
      <c r="BV317">
        <f t="shared" ca="1" si="13"/>
        <v>7743</v>
      </c>
      <c r="BW317">
        <f t="shared" ca="1" si="13"/>
        <v>8014</v>
      </c>
      <c r="BX317">
        <f t="shared" si="13"/>
        <v>0</v>
      </c>
      <c r="BY317">
        <f t="shared" si="13"/>
        <v>0</v>
      </c>
      <c r="BZ317">
        <f t="shared" si="13"/>
        <v>0</v>
      </c>
      <c r="CA317">
        <f t="shared" si="13"/>
        <v>0</v>
      </c>
      <c r="CB317">
        <f t="shared" si="13"/>
        <v>0</v>
      </c>
      <c r="CC317">
        <f t="shared" si="13"/>
        <v>0</v>
      </c>
      <c r="CD317">
        <f t="shared" si="13"/>
        <v>0</v>
      </c>
      <c r="CE317">
        <f t="shared" si="13"/>
        <v>0</v>
      </c>
      <c r="CF317">
        <f t="shared" si="13"/>
        <v>0</v>
      </c>
      <c r="CG317">
        <f t="shared" si="13"/>
        <v>0</v>
      </c>
      <c r="CH317">
        <f t="shared" si="13"/>
        <v>0</v>
      </c>
      <c r="CI317">
        <f t="shared" si="14"/>
        <v>0</v>
      </c>
      <c r="CJ317">
        <f t="shared" si="14"/>
        <v>0</v>
      </c>
      <c r="CK317">
        <f t="shared" si="14"/>
        <v>0</v>
      </c>
      <c r="CL317">
        <f t="shared" si="14"/>
        <v>0</v>
      </c>
      <c r="CM317">
        <f t="shared" si="14"/>
        <v>0</v>
      </c>
      <c r="CN317">
        <f t="shared" si="14"/>
        <v>0</v>
      </c>
      <c r="CO317">
        <f t="shared" si="14"/>
        <v>0</v>
      </c>
      <c r="CP317">
        <f t="shared" si="14"/>
        <v>0</v>
      </c>
      <c r="CQ317">
        <f t="shared" si="14"/>
        <v>0</v>
      </c>
      <c r="CR317">
        <f t="shared" si="14"/>
        <v>0</v>
      </c>
      <c r="CS317">
        <f t="shared" si="15"/>
        <v>0</v>
      </c>
      <c r="CT317">
        <f t="shared" si="15"/>
        <v>0</v>
      </c>
      <c r="CU317">
        <f t="shared" si="15"/>
        <v>0</v>
      </c>
      <c r="CV317">
        <f t="shared" si="15"/>
        <v>0</v>
      </c>
      <c r="CW317">
        <f t="shared" si="15"/>
        <v>0</v>
      </c>
      <c r="CX317">
        <f t="shared" si="15"/>
        <v>0</v>
      </c>
      <c r="CY317">
        <f t="shared" si="15"/>
        <v>0</v>
      </c>
      <c r="CZ317">
        <f t="shared" si="15"/>
        <v>0</v>
      </c>
      <c r="DA317">
        <f t="shared" si="15"/>
        <v>0</v>
      </c>
      <c r="DB317">
        <f t="shared" si="15"/>
        <v>0</v>
      </c>
      <c r="DD317" s="6">
        <f t="shared" ref="DD317:DD354" si="16">DD316-1</f>
        <v>19</v>
      </c>
      <c r="DF317">
        <f t="shared" ref="DF317:DF354" ca="1" si="17">INDEX(G$314:DB$314,1,51+DD317)</f>
        <v>8200</v>
      </c>
      <c r="DG317">
        <f t="shared" ref="DG317:DG354" ca="1" si="18">SUM(G317:DB317)</f>
        <v>96351</v>
      </c>
      <c r="DH317">
        <f ca="1">SUM($DF$316:DF317)/$DG$315</f>
        <v>0.14679264664210825</v>
      </c>
      <c r="DI317">
        <f t="shared" ref="DI317:DI354" ca="1" si="19">IF(DH317&gt;1,1,DH317)</f>
        <v>0.14679264664210825</v>
      </c>
      <c r="DK317">
        <v>2</v>
      </c>
      <c r="DP317" s="1"/>
      <c r="DQ317" s="1"/>
      <c r="DR317" s="1"/>
      <c r="DS317" s="1"/>
      <c r="DT317" s="1"/>
      <c r="DU317" s="1"/>
      <c r="DV317" s="1"/>
      <c r="DW317" s="1"/>
      <c r="DX317" s="1"/>
      <c r="DY317" s="1"/>
      <c r="DZ317" s="1"/>
      <c r="EA317" s="1"/>
    </row>
    <row r="318" spans="1:132">
      <c r="G318">
        <f t="shared" ca="1" si="9"/>
        <v>0</v>
      </c>
      <c r="H318">
        <f t="shared" ca="1" si="9"/>
        <v>0</v>
      </c>
      <c r="I318">
        <f t="shared" ca="1" si="9"/>
        <v>0</v>
      </c>
      <c r="J318">
        <f t="shared" ca="1" si="9"/>
        <v>0</v>
      </c>
      <c r="K318">
        <f t="shared" ca="1" si="9"/>
        <v>0</v>
      </c>
      <c r="L318">
        <f t="shared" ca="1" si="9"/>
        <v>0</v>
      </c>
      <c r="M318">
        <f t="shared" ca="1" si="9"/>
        <v>0</v>
      </c>
      <c r="N318">
        <f t="shared" ca="1" si="9"/>
        <v>0</v>
      </c>
      <c r="O318">
        <f t="shared" ca="1" si="9"/>
        <v>0</v>
      </c>
      <c r="P318">
        <f t="shared" ca="1" si="9"/>
        <v>0</v>
      </c>
      <c r="Q318">
        <f t="shared" ca="1" si="9"/>
        <v>0</v>
      </c>
      <c r="R318">
        <f t="shared" ca="1" si="9"/>
        <v>0</v>
      </c>
      <c r="S318">
        <f t="shared" ca="1" si="9"/>
        <v>0</v>
      </c>
      <c r="T318">
        <f t="shared" ca="1" si="9"/>
        <v>0</v>
      </c>
      <c r="U318">
        <f t="shared" ca="1" si="9"/>
        <v>0</v>
      </c>
      <c r="V318">
        <f t="shared" ca="1" si="9"/>
        <v>0</v>
      </c>
      <c r="W318">
        <f t="shared" ca="1" si="10"/>
        <v>0</v>
      </c>
      <c r="X318">
        <f t="shared" ca="1" si="10"/>
        <v>0</v>
      </c>
      <c r="Y318">
        <f t="shared" ca="1" si="10"/>
        <v>0</v>
      </c>
      <c r="Z318">
        <f t="shared" ca="1" si="10"/>
        <v>0</v>
      </c>
      <c r="AA318">
        <f t="shared" ca="1" si="10"/>
        <v>0</v>
      </c>
      <c r="AB318">
        <f t="shared" ca="1" si="10"/>
        <v>0</v>
      </c>
      <c r="AC318">
        <f t="shared" ca="1" si="10"/>
        <v>0</v>
      </c>
      <c r="AD318">
        <f t="shared" ca="1" si="10"/>
        <v>0</v>
      </c>
      <c r="AE318">
        <f t="shared" ca="1" si="10"/>
        <v>0</v>
      </c>
      <c r="AF318">
        <f t="shared" ca="1" si="10"/>
        <v>0</v>
      </c>
      <c r="AG318">
        <f t="shared" ca="1" si="10"/>
        <v>0</v>
      </c>
      <c r="AH318">
        <f t="shared" ca="1" si="10"/>
        <v>0</v>
      </c>
      <c r="AI318">
        <f t="shared" ca="1" si="10"/>
        <v>0</v>
      </c>
      <c r="AJ318">
        <f t="shared" ca="1" si="10"/>
        <v>0</v>
      </c>
      <c r="AK318">
        <f t="shared" ca="1" si="10"/>
        <v>0</v>
      </c>
      <c r="AL318">
        <f t="shared" ca="1" si="10"/>
        <v>0</v>
      </c>
      <c r="AM318">
        <f t="shared" ca="1" si="11"/>
        <v>0</v>
      </c>
      <c r="AN318">
        <f t="shared" ca="1" si="11"/>
        <v>0</v>
      </c>
      <c r="AO318">
        <f t="shared" ca="1" si="11"/>
        <v>0</v>
      </c>
      <c r="AP318">
        <f t="shared" ca="1" si="11"/>
        <v>0</v>
      </c>
      <c r="AQ318">
        <f t="shared" ca="1" si="11"/>
        <v>0</v>
      </c>
      <c r="AR318">
        <f t="shared" ca="1" si="11"/>
        <v>0</v>
      </c>
      <c r="AS318">
        <f t="shared" ca="1" si="11"/>
        <v>0</v>
      </c>
      <c r="AT318">
        <f t="shared" ca="1" si="11"/>
        <v>5</v>
      </c>
      <c r="AU318">
        <f t="shared" ca="1" si="11"/>
        <v>16</v>
      </c>
      <c r="AV318">
        <f t="shared" ca="1" si="11"/>
        <v>35</v>
      </c>
      <c r="AW318">
        <f t="shared" ca="1" si="11"/>
        <v>53</v>
      </c>
      <c r="AX318">
        <f t="shared" ca="1" si="11"/>
        <v>74</v>
      </c>
      <c r="AY318">
        <f t="shared" ca="1" si="11"/>
        <v>113</v>
      </c>
      <c r="AZ318">
        <f t="shared" ca="1" si="11"/>
        <v>174</v>
      </c>
      <c r="BA318">
        <f t="shared" ca="1" si="11"/>
        <v>286</v>
      </c>
      <c r="BB318">
        <f t="shared" ca="1" si="11"/>
        <v>440</v>
      </c>
      <c r="BC318">
        <f t="shared" ca="1" si="12"/>
        <v>726</v>
      </c>
      <c r="BD318">
        <f t="shared" ca="1" si="12"/>
        <v>988</v>
      </c>
      <c r="BE318">
        <f t="shared" ca="1" si="12"/>
        <v>1436</v>
      </c>
      <c r="BF318">
        <f t="shared" ca="1" si="12"/>
        <v>1791</v>
      </c>
      <c r="BG318">
        <f t="shared" ca="1" si="12"/>
        <v>2189</v>
      </c>
      <c r="BH318">
        <f t="shared" ca="1" si="12"/>
        <v>2577</v>
      </c>
      <c r="BI318">
        <f t="shared" ca="1" si="12"/>
        <v>3107</v>
      </c>
      <c r="BJ318">
        <f t="shared" ca="1" si="12"/>
        <v>3461</v>
      </c>
      <c r="BK318">
        <f t="shared" ca="1" si="12"/>
        <v>3908</v>
      </c>
      <c r="BL318">
        <f t="shared" ca="1" si="12"/>
        <v>4259</v>
      </c>
      <c r="BM318">
        <f t="shared" ca="1" si="12"/>
        <v>4704</v>
      </c>
      <c r="BN318">
        <f t="shared" ca="1" si="12"/>
        <v>4976</v>
      </c>
      <c r="BO318">
        <f t="shared" ca="1" si="12"/>
        <v>5367</v>
      </c>
      <c r="BP318">
        <f t="shared" ca="1" si="12"/>
        <v>5700</v>
      </c>
      <c r="BQ318">
        <f t="shared" ca="1" si="12"/>
        <v>6173</v>
      </c>
      <c r="BR318">
        <f t="shared" ca="1" si="12"/>
        <v>6503</v>
      </c>
      <c r="BS318">
        <f t="shared" ca="1" si="13"/>
        <v>6866</v>
      </c>
      <c r="BT318">
        <f t="shared" ca="1" si="13"/>
        <v>7172</v>
      </c>
      <c r="BU318">
        <f t="shared" ca="1" si="13"/>
        <v>7495</v>
      </c>
      <c r="BV318">
        <f t="shared" ca="1" si="13"/>
        <v>7743</v>
      </c>
      <c r="BW318">
        <f t="shared" si="13"/>
        <v>0</v>
      </c>
      <c r="BX318">
        <f t="shared" si="13"/>
        <v>0</v>
      </c>
      <c r="BY318">
        <f t="shared" si="13"/>
        <v>0</v>
      </c>
      <c r="BZ318">
        <f t="shared" si="13"/>
        <v>0</v>
      </c>
      <c r="CA318">
        <f t="shared" si="13"/>
        <v>0</v>
      </c>
      <c r="CB318">
        <f t="shared" si="13"/>
        <v>0</v>
      </c>
      <c r="CC318">
        <f t="shared" si="13"/>
        <v>0</v>
      </c>
      <c r="CD318">
        <f t="shared" si="13"/>
        <v>0</v>
      </c>
      <c r="CE318">
        <f t="shared" si="13"/>
        <v>0</v>
      </c>
      <c r="CF318">
        <f t="shared" si="13"/>
        <v>0</v>
      </c>
      <c r="CG318">
        <f t="shared" si="13"/>
        <v>0</v>
      </c>
      <c r="CH318">
        <f t="shared" si="13"/>
        <v>0</v>
      </c>
      <c r="CI318">
        <f t="shared" si="14"/>
        <v>0</v>
      </c>
      <c r="CJ318">
        <f t="shared" si="14"/>
        <v>0</v>
      </c>
      <c r="CK318">
        <f t="shared" si="14"/>
        <v>0</v>
      </c>
      <c r="CL318">
        <f t="shared" si="14"/>
        <v>0</v>
      </c>
      <c r="CM318">
        <f t="shared" si="14"/>
        <v>0</v>
      </c>
      <c r="CN318">
        <f t="shared" si="14"/>
        <v>0</v>
      </c>
      <c r="CO318">
        <f t="shared" si="14"/>
        <v>0</v>
      </c>
      <c r="CP318">
        <f t="shared" si="14"/>
        <v>0</v>
      </c>
      <c r="CQ318">
        <f t="shared" si="14"/>
        <v>0</v>
      </c>
      <c r="CR318">
        <f t="shared" si="14"/>
        <v>0</v>
      </c>
      <c r="CS318">
        <f t="shared" si="15"/>
        <v>0</v>
      </c>
      <c r="CT318">
        <f t="shared" si="15"/>
        <v>0</v>
      </c>
      <c r="CU318">
        <f t="shared" si="15"/>
        <v>0</v>
      </c>
      <c r="CV318">
        <f t="shared" si="15"/>
        <v>0</v>
      </c>
      <c r="CW318">
        <f t="shared" si="15"/>
        <v>0</v>
      </c>
      <c r="CX318">
        <f t="shared" si="15"/>
        <v>0</v>
      </c>
      <c r="CY318">
        <f t="shared" si="15"/>
        <v>0</v>
      </c>
      <c r="CZ318">
        <f t="shared" si="15"/>
        <v>0</v>
      </c>
      <c r="DA318">
        <f t="shared" si="15"/>
        <v>0</v>
      </c>
      <c r="DB318">
        <f t="shared" si="15"/>
        <v>0</v>
      </c>
      <c r="DD318" s="6">
        <f t="shared" si="16"/>
        <v>18</v>
      </c>
      <c r="DF318">
        <f ca="1">INDEX(G$314:DB$314,1,51+DD318)</f>
        <v>8014</v>
      </c>
      <c r="DG318">
        <f t="shared" ca="1" si="18"/>
        <v>88337</v>
      </c>
      <c r="DH318">
        <f ca="1">SUM($DF$316:DF318)/$DG$315</f>
        <v>0.21775821762538963</v>
      </c>
      <c r="DI318">
        <f ca="1">IF(DH318&gt;1,1,DH318)</f>
        <v>0.21775821762538963</v>
      </c>
      <c r="DK318">
        <v>3</v>
      </c>
      <c r="DP318" s="1"/>
      <c r="DQ318" s="1"/>
      <c r="DR318" s="1"/>
      <c r="DS318" s="1"/>
      <c r="DT318" s="1"/>
      <c r="DU318" s="1"/>
      <c r="DV318" s="1"/>
      <c r="DW318" s="1"/>
      <c r="DX318" s="1"/>
      <c r="DY318" s="1"/>
      <c r="DZ318" s="1"/>
      <c r="EA318" s="1"/>
    </row>
    <row r="319" spans="1:132">
      <c r="G319">
        <f t="shared" ca="1" si="9"/>
        <v>0</v>
      </c>
      <c r="H319">
        <f t="shared" ca="1" si="9"/>
        <v>0</v>
      </c>
      <c r="I319">
        <f t="shared" ca="1" si="9"/>
        <v>0</v>
      </c>
      <c r="J319">
        <f t="shared" ca="1" si="9"/>
        <v>0</v>
      </c>
      <c r="K319">
        <f t="shared" ca="1" si="9"/>
        <v>0</v>
      </c>
      <c r="L319">
        <f t="shared" ca="1" si="9"/>
        <v>0</v>
      </c>
      <c r="M319">
        <f t="shared" ca="1" si="9"/>
        <v>0</v>
      </c>
      <c r="N319">
        <f t="shared" ca="1" si="9"/>
        <v>0</v>
      </c>
      <c r="O319">
        <f t="shared" ca="1" si="9"/>
        <v>0</v>
      </c>
      <c r="P319">
        <f t="shared" ca="1" si="9"/>
        <v>0</v>
      </c>
      <c r="Q319">
        <f t="shared" ca="1" si="9"/>
        <v>0</v>
      </c>
      <c r="R319">
        <f t="shared" ca="1" si="9"/>
        <v>0</v>
      </c>
      <c r="S319">
        <f t="shared" ca="1" si="9"/>
        <v>0</v>
      </c>
      <c r="T319">
        <f t="shared" ca="1" si="9"/>
        <v>0</v>
      </c>
      <c r="U319">
        <f t="shared" ca="1" si="9"/>
        <v>0</v>
      </c>
      <c r="V319">
        <f t="shared" ca="1" si="9"/>
        <v>0</v>
      </c>
      <c r="W319">
        <f t="shared" ca="1" si="10"/>
        <v>0</v>
      </c>
      <c r="X319">
        <f t="shared" ca="1" si="10"/>
        <v>0</v>
      </c>
      <c r="Y319">
        <f t="shared" ca="1" si="10"/>
        <v>0</v>
      </c>
      <c r="Z319">
        <f t="shared" ca="1" si="10"/>
        <v>0</v>
      </c>
      <c r="AA319">
        <f t="shared" ca="1" si="10"/>
        <v>0</v>
      </c>
      <c r="AB319">
        <f t="shared" ca="1" si="10"/>
        <v>0</v>
      </c>
      <c r="AC319">
        <f t="shared" ca="1" si="10"/>
        <v>0</v>
      </c>
      <c r="AD319">
        <f t="shared" ca="1" si="10"/>
        <v>0</v>
      </c>
      <c r="AE319">
        <f t="shared" ca="1" si="10"/>
        <v>0</v>
      </c>
      <c r="AF319">
        <f t="shared" ca="1" si="10"/>
        <v>0</v>
      </c>
      <c r="AG319">
        <f t="shared" ca="1" si="10"/>
        <v>0</v>
      </c>
      <c r="AH319">
        <f t="shared" ca="1" si="10"/>
        <v>0</v>
      </c>
      <c r="AI319">
        <f t="shared" ca="1" si="10"/>
        <v>0</v>
      </c>
      <c r="AJ319">
        <f t="shared" ca="1" si="10"/>
        <v>0</v>
      </c>
      <c r="AK319">
        <f t="shared" ca="1" si="10"/>
        <v>0</v>
      </c>
      <c r="AL319">
        <f t="shared" ca="1" si="10"/>
        <v>0</v>
      </c>
      <c r="AM319">
        <f t="shared" ca="1" si="11"/>
        <v>0</v>
      </c>
      <c r="AN319">
        <f t="shared" ca="1" si="11"/>
        <v>0</v>
      </c>
      <c r="AO319">
        <f t="shared" ca="1" si="11"/>
        <v>0</v>
      </c>
      <c r="AP319">
        <f t="shared" ca="1" si="11"/>
        <v>0</v>
      </c>
      <c r="AQ319">
        <f t="shared" ca="1" si="11"/>
        <v>0</v>
      </c>
      <c r="AR319">
        <f t="shared" ca="1" si="11"/>
        <v>0</v>
      </c>
      <c r="AS319">
        <f t="shared" ca="1" si="11"/>
        <v>0</v>
      </c>
      <c r="AT319">
        <f t="shared" ca="1" si="11"/>
        <v>5</v>
      </c>
      <c r="AU319">
        <f t="shared" ca="1" si="11"/>
        <v>16</v>
      </c>
      <c r="AV319">
        <f t="shared" ca="1" si="11"/>
        <v>35</v>
      </c>
      <c r="AW319">
        <f t="shared" ca="1" si="11"/>
        <v>53</v>
      </c>
      <c r="AX319">
        <f t="shared" ca="1" si="11"/>
        <v>74</v>
      </c>
      <c r="AY319">
        <f t="shared" ca="1" si="11"/>
        <v>113</v>
      </c>
      <c r="AZ319">
        <f t="shared" ca="1" si="11"/>
        <v>174</v>
      </c>
      <c r="BA319">
        <f t="shared" ca="1" si="11"/>
        <v>286</v>
      </c>
      <c r="BB319">
        <f t="shared" ca="1" si="11"/>
        <v>440</v>
      </c>
      <c r="BC319">
        <f t="shared" ca="1" si="12"/>
        <v>726</v>
      </c>
      <c r="BD319">
        <f t="shared" ca="1" si="12"/>
        <v>988</v>
      </c>
      <c r="BE319">
        <f t="shared" ca="1" si="12"/>
        <v>1436</v>
      </c>
      <c r="BF319">
        <f t="shared" ca="1" si="12"/>
        <v>1791</v>
      </c>
      <c r="BG319">
        <f t="shared" ca="1" si="12"/>
        <v>2189</v>
      </c>
      <c r="BH319">
        <f t="shared" ca="1" si="12"/>
        <v>2577</v>
      </c>
      <c r="BI319">
        <f t="shared" ca="1" si="12"/>
        <v>3107</v>
      </c>
      <c r="BJ319">
        <f t="shared" ca="1" si="12"/>
        <v>3461</v>
      </c>
      <c r="BK319">
        <f t="shared" ca="1" si="12"/>
        <v>3908</v>
      </c>
      <c r="BL319">
        <f t="shared" ca="1" si="12"/>
        <v>4259</v>
      </c>
      <c r="BM319">
        <f t="shared" ca="1" si="12"/>
        <v>4704</v>
      </c>
      <c r="BN319">
        <f t="shared" ca="1" si="12"/>
        <v>4976</v>
      </c>
      <c r="BO319">
        <f t="shared" ca="1" si="12"/>
        <v>5367</v>
      </c>
      <c r="BP319">
        <f t="shared" ca="1" si="12"/>
        <v>5700</v>
      </c>
      <c r="BQ319">
        <f t="shared" ca="1" si="12"/>
        <v>6173</v>
      </c>
      <c r="BR319">
        <f t="shared" ca="1" si="12"/>
        <v>6503</v>
      </c>
      <c r="BS319">
        <f t="shared" ca="1" si="13"/>
        <v>6866</v>
      </c>
      <c r="BT319">
        <f t="shared" ca="1" si="13"/>
        <v>7172</v>
      </c>
      <c r="BU319">
        <f t="shared" ca="1" si="13"/>
        <v>7495</v>
      </c>
      <c r="BV319">
        <f t="shared" si="13"/>
        <v>0</v>
      </c>
      <c r="BW319">
        <f t="shared" si="13"/>
        <v>0</v>
      </c>
      <c r="BX319">
        <f t="shared" si="13"/>
        <v>0</v>
      </c>
      <c r="BY319">
        <f t="shared" si="13"/>
        <v>0</v>
      </c>
      <c r="BZ319">
        <f t="shared" si="13"/>
        <v>0</v>
      </c>
      <c r="CA319">
        <f t="shared" si="13"/>
        <v>0</v>
      </c>
      <c r="CB319">
        <f t="shared" si="13"/>
        <v>0</v>
      </c>
      <c r="CC319">
        <f t="shared" si="13"/>
        <v>0</v>
      </c>
      <c r="CD319">
        <f t="shared" si="13"/>
        <v>0</v>
      </c>
      <c r="CE319">
        <f t="shared" si="13"/>
        <v>0</v>
      </c>
      <c r="CF319">
        <f t="shared" si="13"/>
        <v>0</v>
      </c>
      <c r="CG319">
        <f t="shared" si="13"/>
        <v>0</v>
      </c>
      <c r="CH319">
        <f t="shared" si="13"/>
        <v>0</v>
      </c>
      <c r="CI319">
        <f t="shared" si="14"/>
        <v>0</v>
      </c>
      <c r="CJ319">
        <f t="shared" si="14"/>
        <v>0</v>
      </c>
      <c r="CK319">
        <f t="shared" si="14"/>
        <v>0</v>
      </c>
      <c r="CL319">
        <f t="shared" si="14"/>
        <v>0</v>
      </c>
      <c r="CM319">
        <f t="shared" si="14"/>
        <v>0</v>
      </c>
      <c r="CN319">
        <f t="shared" si="14"/>
        <v>0</v>
      </c>
      <c r="CO319">
        <f t="shared" si="14"/>
        <v>0</v>
      </c>
      <c r="CP319">
        <f t="shared" si="14"/>
        <v>0</v>
      </c>
      <c r="CQ319">
        <f t="shared" si="14"/>
        <v>0</v>
      </c>
      <c r="CR319">
        <f t="shared" si="14"/>
        <v>0</v>
      </c>
      <c r="CS319">
        <f t="shared" si="15"/>
        <v>0</v>
      </c>
      <c r="CT319">
        <f t="shared" si="15"/>
        <v>0</v>
      </c>
      <c r="CU319">
        <f t="shared" si="15"/>
        <v>0</v>
      </c>
      <c r="CV319">
        <f t="shared" si="15"/>
        <v>0</v>
      </c>
      <c r="CW319">
        <f t="shared" si="15"/>
        <v>0</v>
      </c>
      <c r="CX319">
        <f t="shared" si="15"/>
        <v>0</v>
      </c>
      <c r="CY319">
        <f t="shared" si="15"/>
        <v>0</v>
      </c>
      <c r="CZ319">
        <f t="shared" si="15"/>
        <v>0</v>
      </c>
      <c r="DA319">
        <f t="shared" si="15"/>
        <v>0</v>
      </c>
      <c r="DB319">
        <f t="shared" si="15"/>
        <v>0</v>
      </c>
      <c r="DD319" s="6">
        <f t="shared" si="16"/>
        <v>17</v>
      </c>
      <c r="DF319">
        <f t="shared" ca="1" si="17"/>
        <v>7743</v>
      </c>
      <c r="DG319">
        <f t="shared" ca="1" si="18"/>
        <v>80594</v>
      </c>
      <c r="DH319">
        <f ca="1">SUM($DF$316:DF319)/$DG$315</f>
        <v>0.28632402947010482</v>
      </c>
      <c r="DI319">
        <f t="shared" ca="1" si="19"/>
        <v>0.28632402947010482</v>
      </c>
      <c r="DK319">
        <v>4</v>
      </c>
      <c r="DP319" s="1"/>
      <c r="DQ319" s="1"/>
      <c r="DR319" s="1"/>
      <c r="DS319" s="1"/>
      <c r="DT319" s="1"/>
      <c r="DU319" s="1"/>
      <c r="DV319" s="1"/>
      <c r="DW319" s="1"/>
      <c r="DX319" s="1"/>
      <c r="DY319" s="1"/>
      <c r="DZ319" s="1"/>
      <c r="EA319" s="1"/>
    </row>
    <row r="320" spans="1:132">
      <c r="G320">
        <f t="shared" ca="1" si="9"/>
        <v>0</v>
      </c>
      <c r="H320">
        <f t="shared" ca="1" si="9"/>
        <v>0</v>
      </c>
      <c r="I320">
        <f t="shared" ca="1" si="9"/>
        <v>0</v>
      </c>
      <c r="J320">
        <f t="shared" ca="1" si="9"/>
        <v>0</v>
      </c>
      <c r="K320">
        <f t="shared" ca="1" si="9"/>
        <v>0</v>
      </c>
      <c r="L320">
        <f t="shared" ca="1" si="9"/>
        <v>0</v>
      </c>
      <c r="M320">
        <f t="shared" ca="1" si="9"/>
        <v>0</v>
      </c>
      <c r="N320">
        <f t="shared" ca="1" si="9"/>
        <v>0</v>
      </c>
      <c r="O320">
        <f t="shared" ca="1" si="9"/>
        <v>0</v>
      </c>
      <c r="P320">
        <f t="shared" ca="1" si="9"/>
        <v>0</v>
      </c>
      <c r="Q320">
        <f t="shared" ca="1" si="9"/>
        <v>0</v>
      </c>
      <c r="R320">
        <f t="shared" ca="1" si="9"/>
        <v>0</v>
      </c>
      <c r="S320">
        <f t="shared" ca="1" si="9"/>
        <v>0</v>
      </c>
      <c r="T320">
        <f t="shared" ca="1" si="9"/>
        <v>0</v>
      </c>
      <c r="U320">
        <f t="shared" ca="1" si="9"/>
        <v>0</v>
      </c>
      <c r="V320">
        <f t="shared" ca="1" si="9"/>
        <v>0</v>
      </c>
      <c r="W320">
        <f t="shared" ca="1" si="10"/>
        <v>0</v>
      </c>
      <c r="X320">
        <f t="shared" ca="1" si="10"/>
        <v>0</v>
      </c>
      <c r="Y320">
        <f t="shared" ca="1" si="10"/>
        <v>0</v>
      </c>
      <c r="Z320">
        <f t="shared" ca="1" si="10"/>
        <v>0</v>
      </c>
      <c r="AA320">
        <f t="shared" ca="1" si="10"/>
        <v>0</v>
      </c>
      <c r="AB320">
        <f t="shared" ca="1" si="10"/>
        <v>0</v>
      </c>
      <c r="AC320">
        <f t="shared" ca="1" si="10"/>
        <v>0</v>
      </c>
      <c r="AD320">
        <f t="shared" ca="1" si="10"/>
        <v>0</v>
      </c>
      <c r="AE320">
        <f t="shared" ca="1" si="10"/>
        <v>0</v>
      </c>
      <c r="AF320">
        <f t="shared" ca="1" si="10"/>
        <v>0</v>
      </c>
      <c r="AG320">
        <f t="shared" ca="1" si="10"/>
        <v>0</v>
      </c>
      <c r="AH320">
        <f t="shared" ca="1" si="10"/>
        <v>0</v>
      </c>
      <c r="AI320">
        <f t="shared" ca="1" si="10"/>
        <v>0</v>
      </c>
      <c r="AJ320">
        <f t="shared" ca="1" si="10"/>
        <v>0</v>
      </c>
      <c r="AK320">
        <f t="shared" ca="1" si="10"/>
        <v>0</v>
      </c>
      <c r="AL320">
        <f t="shared" ca="1" si="10"/>
        <v>0</v>
      </c>
      <c r="AM320">
        <f t="shared" ca="1" si="11"/>
        <v>0</v>
      </c>
      <c r="AN320">
        <f t="shared" ca="1" si="11"/>
        <v>0</v>
      </c>
      <c r="AO320">
        <f t="shared" ca="1" si="11"/>
        <v>0</v>
      </c>
      <c r="AP320">
        <f t="shared" ca="1" si="11"/>
        <v>0</v>
      </c>
      <c r="AQ320">
        <f t="shared" ca="1" si="11"/>
        <v>0</v>
      </c>
      <c r="AR320">
        <f t="shared" ca="1" si="11"/>
        <v>0</v>
      </c>
      <c r="AS320">
        <f t="shared" ca="1" si="11"/>
        <v>0</v>
      </c>
      <c r="AT320">
        <f t="shared" ca="1" si="11"/>
        <v>5</v>
      </c>
      <c r="AU320">
        <f t="shared" ca="1" si="11"/>
        <v>16</v>
      </c>
      <c r="AV320">
        <f t="shared" ca="1" si="11"/>
        <v>35</v>
      </c>
      <c r="AW320">
        <f t="shared" ca="1" si="11"/>
        <v>53</v>
      </c>
      <c r="AX320">
        <f t="shared" ca="1" si="11"/>
        <v>74</v>
      </c>
      <c r="AY320">
        <f t="shared" ca="1" si="11"/>
        <v>113</v>
      </c>
      <c r="AZ320">
        <f t="shared" ca="1" si="11"/>
        <v>174</v>
      </c>
      <c r="BA320">
        <f t="shared" ca="1" si="11"/>
        <v>286</v>
      </c>
      <c r="BB320">
        <f t="shared" ca="1" si="11"/>
        <v>440</v>
      </c>
      <c r="BC320">
        <f t="shared" ca="1" si="12"/>
        <v>726</v>
      </c>
      <c r="BD320">
        <f t="shared" ca="1" si="12"/>
        <v>988</v>
      </c>
      <c r="BE320">
        <f t="shared" ca="1" si="12"/>
        <v>1436</v>
      </c>
      <c r="BF320">
        <f t="shared" ca="1" si="12"/>
        <v>1791</v>
      </c>
      <c r="BG320">
        <f t="shared" ca="1" si="12"/>
        <v>2189</v>
      </c>
      <c r="BH320">
        <f t="shared" ca="1" si="12"/>
        <v>2577</v>
      </c>
      <c r="BI320">
        <f t="shared" ca="1" si="12"/>
        <v>3107</v>
      </c>
      <c r="BJ320">
        <f t="shared" ca="1" si="12"/>
        <v>3461</v>
      </c>
      <c r="BK320">
        <f t="shared" ca="1" si="12"/>
        <v>3908</v>
      </c>
      <c r="BL320">
        <f t="shared" ca="1" si="12"/>
        <v>4259</v>
      </c>
      <c r="BM320">
        <f t="shared" ca="1" si="12"/>
        <v>4704</v>
      </c>
      <c r="BN320">
        <f t="shared" ca="1" si="12"/>
        <v>4976</v>
      </c>
      <c r="BO320">
        <f t="shared" ca="1" si="12"/>
        <v>5367</v>
      </c>
      <c r="BP320">
        <f t="shared" ca="1" si="12"/>
        <v>5700</v>
      </c>
      <c r="BQ320">
        <f t="shared" ca="1" si="12"/>
        <v>6173</v>
      </c>
      <c r="BR320">
        <f t="shared" ca="1" si="12"/>
        <v>6503</v>
      </c>
      <c r="BS320">
        <f t="shared" ca="1" si="13"/>
        <v>6866</v>
      </c>
      <c r="BT320">
        <f t="shared" ca="1" si="13"/>
        <v>7172</v>
      </c>
      <c r="BU320">
        <f t="shared" si="13"/>
        <v>0</v>
      </c>
      <c r="BV320">
        <f t="shared" si="13"/>
        <v>0</v>
      </c>
      <c r="BW320">
        <f t="shared" si="13"/>
        <v>0</v>
      </c>
      <c r="BX320">
        <f t="shared" si="13"/>
        <v>0</v>
      </c>
      <c r="BY320">
        <f t="shared" si="13"/>
        <v>0</v>
      </c>
      <c r="BZ320">
        <f t="shared" si="13"/>
        <v>0</v>
      </c>
      <c r="CA320">
        <f t="shared" si="13"/>
        <v>0</v>
      </c>
      <c r="CB320">
        <f t="shared" si="13"/>
        <v>0</v>
      </c>
      <c r="CC320">
        <f t="shared" si="13"/>
        <v>0</v>
      </c>
      <c r="CD320">
        <f t="shared" si="13"/>
        <v>0</v>
      </c>
      <c r="CE320">
        <f t="shared" si="13"/>
        <v>0</v>
      </c>
      <c r="CF320">
        <f t="shared" si="13"/>
        <v>0</v>
      </c>
      <c r="CG320">
        <f t="shared" si="13"/>
        <v>0</v>
      </c>
      <c r="CH320">
        <f t="shared" si="13"/>
        <v>0</v>
      </c>
      <c r="CI320">
        <f t="shared" si="14"/>
        <v>0</v>
      </c>
      <c r="CJ320">
        <f t="shared" si="14"/>
        <v>0</v>
      </c>
      <c r="CK320">
        <f t="shared" si="14"/>
        <v>0</v>
      </c>
      <c r="CL320">
        <f t="shared" si="14"/>
        <v>0</v>
      </c>
      <c r="CM320">
        <f t="shared" si="14"/>
        <v>0</v>
      </c>
      <c r="CN320">
        <f t="shared" si="14"/>
        <v>0</v>
      </c>
      <c r="CO320">
        <f t="shared" si="14"/>
        <v>0</v>
      </c>
      <c r="CP320">
        <f t="shared" si="14"/>
        <v>0</v>
      </c>
      <c r="CQ320">
        <f t="shared" si="14"/>
        <v>0</v>
      </c>
      <c r="CR320">
        <f t="shared" si="14"/>
        <v>0</v>
      </c>
      <c r="CS320">
        <f t="shared" si="15"/>
        <v>0</v>
      </c>
      <c r="CT320">
        <f t="shared" si="15"/>
        <v>0</v>
      </c>
      <c r="CU320">
        <f t="shared" si="15"/>
        <v>0</v>
      </c>
      <c r="CV320">
        <f t="shared" si="15"/>
        <v>0</v>
      </c>
      <c r="CW320">
        <f t="shared" si="15"/>
        <v>0</v>
      </c>
      <c r="CX320">
        <f t="shared" si="15"/>
        <v>0</v>
      </c>
      <c r="CY320">
        <f t="shared" si="15"/>
        <v>0</v>
      </c>
      <c r="CZ320">
        <f t="shared" si="15"/>
        <v>0</v>
      </c>
      <c r="DA320">
        <f t="shared" si="15"/>
        <v>0</v>
      </c>
      <c r="DB320">
        <f t="shared" si="15"/>
        <v>0</v>
      </c>
      <c r="DD320" s="6">
        <f t="shared" si="16"/>
        <v>16</v>
      </c>
      <c r="DF320">
        <f t="shared" ca="1" si="17"/>
        <v>7495</v>
      </c>
      <c r="DG320">
        <f t="shared" ca="1" si="18"/>
        <v>73099</v>
      </c>
      <c r="DH320">
        <f ca="1">SUM($DF$316:DF320)/$DG$315</f>
        <v>0.35269375177103995</v>
      </c>
      <c r="DI320">
        <f t="shared" ca="1" si="19"/>
        <v>0.35269375177103995</v>
      </c>
      <c r="DK320">
        <v>5</v>
      </c>
      <c r="DP320" s="1"/>
      <c r="DQ320" s="1"/>
      <c r="DR320" s="1"/>
      <c r="DS320" s="1"/>
      <c r="DT320" s="1"/>
      <c r="DU320" s="1"/>
      <c r="DV320" s="1"/>
      <c r="DW320" s="1"/>
      <c r="DX320" s="1"/>
      <c r="DY320" s="1"/>
      <c r="DZ320" s="1"/>
      <c r="EA320" s="1"/>
    </row>
    <row r="321" spans="7:131">
      <c r="G321">
        <f t="shared" ca="1" si="9"/>
        <v>0</v>
      </c>
      <c r="H321">
        <f t="shared" ca="1" si="9"/>
        <v>0</v>
      </c>
      <c r="I321">
        <f t="shared" ca="1" si="9"/>
        <v>0</v>
      </c>
      <c r="J321">
        <f t="shared" ca="1" si="9"/>
        <v>0</v>
      </c>
      <c r="K321">
        <f t="shared" ca="1" si="9"/>
        <v>0</v>
      </c>
      <c r="L321">
        <f t="shared" ca="1" si="9"/>
        <v>0</v>
      </c>
      <c r="M321">
        <f t="shared" ca="1" si="9"/>
        <v>0</v>
      </c>
      <c r="N321">
        <f t="shared" ca="1" si="9"/>
        <v>0</v>
      </c>
      <c r="O321">
        <f t="shared" ca="1" si="9"/>
        <v>0</v>
      </c>
      <c r="P321">
        <f t="shared" ca="1" si="9"/>
        <v>0</v>
      </c>
      <c r="Q321">
        <f t="shared" ca="1" si="9"/>
        <v>0</v>
      </c>
      <c r="R321">
        <f t="shared" ca="1" si="9"/>
        <v>0</v>
      </c>
      <c r="S321">
        <f t="shared" ca="1" si="9"/>
        <v>0</v>
      </c>
      <c r="T321">
        <f t="shared" ca="1" si="9"/>
        <v>0</v>
      </c>
      <c r="U321">
        <f t="shared" ca="1" si="9"/>
        <v>0</v>
      </c>
      <c r="V321">
        <f t="shared" ca="1" si="9"/>
        <v>0</v>
      </c>
      <c r="W321">
        <f t="shared" ca="1" si="10"/>
        <v>0</v>
      </c>
      <c r="X321">
        <f t="shared" ca="1" si="10"/>
        <v>0</v>
      </c>
      <c r="Y321">
        <f t="shared" ca="1" si="10"/>
        <v>0</v>
      </c>
      <c r="Z321">
        <f t="shared" ca="1" si="10"/>
        <v>0</v>
      </c>
      <c r="AA321">
        <f t="shared" ca="1" si="10"/>
        <v>0</v>
      </c>
      <c r="AB321">
        <f t="shared" ca="1" si="10"/>
        <v>0</v>
      </c>
      <c r="AC321">
        <f t="shared" ca="1" si="10"/>
        <v>0</v>
      </c>
      <c r="AD321">
        <f t="shared" ca="1" si="10"/>
        <v>0</v>
      </c>
      <c r="AE321">
        <f t="shared" ca="1" si="10"/>
        <v>0</v>
      </c>
      <c r="AF321">
        <f t="shared" ca="1" si="10"/>
        <v>0</v>
      </c>
      <c r="AG321">
        <f t="shared" ca="1" si="10"/>
        <v>0</v>
      </c>
      <c r="AH321">
        <f t="shared" ca="1" si="10"/>
        <v>0</v>
      </c>
      <c r="AI321">
        <f t="shared" ca="1" si="10"/>
        <v>0</v>
      </c>
      <c r="AJ321">
        <f t="shared" ca="1" si="10"/>
        <v>0</v>
      </c>
      <c r="AK321">
        <f t="shared" ca="1" si="10"/>
        <v>0</v>
      </c>
      <c r="AL321">
        <f t="shared" ca="1" si="10"/>
        <v>0</v>
      </c>
      <c r="AM321">
        <f t="shared" ca="1" si="11"/>
        <v>0</v>
      </c>
      <c r="AN321">
        <f t="shared" ca="1" si="11"/>
        <v>0</v>
      </c>
      <c r="AO321">
        <f t="shared" ca="1" si="11"/>
        <v>0</v>
      </c>
      <c r="AP321">
        <f t="shared" ca="1" si="11"/>
        <v>0</v>
      </c>
      <c r="AQ321">
        <f t="shared" ca="1" si="11"/>
        <v>0</v>
      </c>
      <c r="AR321">
        <f t="shared" ca="1" si="11"/>
        <v>0</v>
      </c>
      <c r="AS321">
        <f t="shared" ca="1" si="11"/>
        <v>0</v>
      </c>
      <c r="AT321">
        <f t="shared" ca="1" si="11"/>
        <v>5</v>
      </c>
      <c r="AU321">
        <f t="shared" ca="1" si="11"/>
        <v>16</v>
      </c>
      <c r="AV321">
        <f t="shared" ca="1" si="11"/>
        <v>35</v>
      </c>
      <c r="AW321">
        <f t="shared" ca="1" si="11"/>
        <v>53</v>
      </c>
      <c r="AX321">
        <f t="shared" ca="1" si="11"/>
        <v>74</v>
      </c>
      <c r="AY321">
        <f t="shared" ca="1" si="11"/>
        <v>113</v>
      </c>
      <c r="AZ321">
        <f t="shared" ca="1" si="11"/>
        <v>174</v>
      </c>
      <c r="BA321">
        <f t="shared" ca="1" si="11"/>
        <v>286</v>
      </c>
      <c r="BB321">
        <f t="shared" ca="1" si="11"/>
        <v>440</v>
      </c>
      <c r="BC321">
        <f t="shared" ca="1" si="12"/>
        <v>726</v>
      </c>
      <c r="BD321">
        <f t="shared" ca="1" si="12"/>
        <v>988</v>
      </c>
      <c r="BE321">
        <f t="shared" ca="1" si="12"/>
        <v>1436</v>
      </c>
      <c r="BF321">
        <f t="shared" ca="1" si="12"/>
        <v>1791</v>
      </c>
      <c r="BG321">
        <f t="shared" ca="1" si="12"/>
        <v>2189</v>
      </c>
      <c r="BH321">
        <f t="shared" ca="1" si="12"/>
        <v>2577</v>
      </c>
      <c r="BI321">
        <f t="shared" ca="1" si="12"/>
        <v>3107</v>
      </c>
      <c r="BJ321">
        <f t="shared" ca="1" si="12"/>
        <v>3461</v>
      </c>
      <c r="BK321">
        <f t="shared" ca="1" si="12"/>
        <v>3908</v>
      </c>
      <c r="BL321">
        <f t="shared" ca="1" si="12"/>
        <v>4259</v>
      </c>
      <c r="BM321">
        <f t="shared" ca="1" si="12"/>
        <v>4704</v>
      </c>
      <c r="BN321">
        <f t="shared" ca="1" si="12"/>
        <v>4976</v>
      </c>
      <c r="BO321">
        <f t="shared" ca="1" si="12"/>
        <v>5367</v>
      </c>
      <c r="BP321">
        <f t="shared" ca="1" si="12"/>
        <v>5700</v>
      </c>
      <c r="BQ321">
        <f t="shared" ca="1" si="12"/>
        <v>6173</v>
      </c>
      <c r="BR321">
        <f t="shared" ca="1" si="12"/>
        <v>6503</v>
      </c>
      <c r="BS321">
        <f t="shared" ca="1" si="13"/>
        <v>6866</v>
      </c>
      <c r="BT321">
        <f t="shared" si="13"/>
        <v>0</v>
      </c>
      <c r="BU321">
        <f t="shared" si="13"/>
        <v>0</v>
      </c>
      <c r="BV321">
        <f t="shared" si="13"/>
        <v>0</v>
      </c>
      <c r="BW321">
        <f t="shared" si="13"/>
        <v>0</v>
      </c>
      <c r="BX321">
        <f t="shared" si="13"/>
        <v>0</v>
      </c>
      <c r="BY321">
        <f t="shared" si="13"/>
        <v>0</v>
      </c>
      <c r="BZ321">
        <f t="shared" si="13"/>
        <v>0</v>
      </c>
      <c r="CA321">
        <f t="shared" si="13"/>
        <v>0</v>
      </c>
      <c r="CB321">
        <f t="shared" si="13"/>
        <v>0</v>
      </c>
      <c r="CC321">
        <f t="shared" si="13"/>
        <v>0</v>
      </c>
      <c r="CD321">
        <f t="shared" si="13"/>
        <v>0</v>
      </c>
      <c r="CE321">
        <f t="shared" si="13"/>
        <v>0</v>
      </c>
      <c r="CF321">
        <f t="shared" si="13"/>
        <v>0</v>
      </c>
      <c r="CG321">
        <f t="shared" si="13"/>
        <v>0</v>
      </c>
      <c r="CH321">
        <f t="shared" si="13"/>
        <v>0</v>
      </c>
      <c r="CI321">
        <f t="shared" si="14"/>
        <v>0</v>
      </c>
      <c r="CJ321">
        <f t="shared" si="14"/>
        <v>0</v>
      </c>
      <c r="CK321">
        <f t="shared" si="14"/>
        <v>0</v>
      </c>
      <c r="CL321">
        <f t="shared" si="14"/>
        <v>0</v>
      </c>
      <c r="CM321">
        <f t="shared" si="14"/>
        <v>0</v>
      </c>
      <c r="CN321">
        <f t="shared" si="14"/>
        <v>0</v>
      </c>
      <c r="CO321">
        <f t="shared" si="14"/>
        <v>0</v>
      </c>
      <c r="CP321">
        <f t="shared" si="14"/>
        <v>0</v>
      </c>
      <c r="CQ321">
        <f t="shared" si="14"/>
        <v>0</v>
      </c>
      <c r="CR321">
        <f t="shared" si="14"/>
        <v>0</v>
      </c>
      <c r="CS321">
        <f t="shared" si="15"/>
        <v>0</v>
      </c>
      <c r="CT321">
        <f t="shared" si="15"/>
        <v>0</v>
      </c>
      <c r="CU321">
        <f t="shared" si="15"/>
        <v>0</v>
      </c>
      <c r="CV321">
        <f t="shared" si="15"/>
        <v>0</v>
      </c>
      <c r="CW321">
        <f t="shared" si="15"/>
        <v>0</v>
      </c>
      <c r="CX321">
        <f t="shared" si="15"/>
        <v>0</v>
      </c>
      <c r="CY321">
        <f t="shared" si="15"/>
        <v>0</v>
      </c>
      <c r="CZ321">
        <f t="shared" si="15"/>
        <v>0</v>
      </c>
      <c r="DA321">
        <f t="shared" si="15"/>
        <v>0</v>
      </c>
      <c r="DB321">
        <f t="shared" si="15"/>
        <v>0</v>
      </c>
      <c r="DD321" s="6">
        <f t="shared" si="16"/>
        <v>15</v>
      </c>
      <c r="DF321">
        <f t="shared" ca="1" si="17"/>
        <v>7172</v>
      </c>
      <c r="DG321">
        <f t="shared" ca="1" si="18"/>
        <v>65927</v>
      </c>
      <c r="DH321">
        <f ca="1">SUM($DF$316:DF321)/$DG$315</f>
        <v>0.41620324454519692</v>
      </c>
      <c r="DI321">
        <f t="shared" ca="1" si="19"/>
        <v>0.41620324454519692</v>
      </c>
      <c r="DK321">
        <v>6</v>
      </c>
      <c r="DP321" s="1"/>
      <c r="DQ321" s="1"/>
      <c r="DR321" s="1"/>
      <c r="DS321" s="1"/>
      <c r="DT321" s="1"/>
      <c r="DU321" s="1"/>
      <c r="DV321" s="1"/>
      <c r="DW321" s="1"/>
      <c r="DX321" s="1"/>
      <c r="DY321" s="1"/>
      <c r="DZ321" s="1"/>
      <c r="EA321" s="1"/>
    </row>
    <row r="322" spans="7:131">
      <c r="G322">
        <f t="shared" ca="1" si="9"/>
        <v>0</v>
      </c>
      <c r="H322">
        <f t="shared" ca="1" si="9"/>
        <v>0</v>
      </c>
      <c r="I322">
        <f t="shared" ca="1" si="9"/>
        <v>0</v>
      </c>
      <c r="J322">
        <f t="shared" ca="1" si="9"/>
        <v>0</v>
      </c>
      <c r="K322">
        <f t="shared" ca="1" si="9"/>
        <v>0</v>
      </c>
      <c r="L322">
        <f t="shared" ca="1" si="9"/>
        <v>0</v>
      </c>
      <c r="M322">
        <f t="shared" ca="1" si="9"/>
        <v>0</v>
      </c>
      <c r="N322">
        <f t="shared" ca="1" si="9"/>
        <v>0</v>
      </c>
      <c r="O322">
        <f t="shared" ca="1" si="9"/>
        <v>0</v>
      </c>
      <c r="P322">
        <f t="shared" ca="1" si="9"/>
        <v>0</v>
      </c>
      <c r="Q322">
        <f t="shared" ca="1" si="9"/>
        <v>0</v>
      </c>
      <c r="R322">
        <f t="shared" ca="1" si="9"/>
        <v>0</v>
      </c>
      <c r="S322">
        <f t="shared" ca="1" si="9"/>
        <v>0</v>
      </c>
      <c r="T322">
        <f t="shared" ca="1" si="9"/>
        <v>0</v>
      </c>
      <c r="U322">
        <f t="shared" ca="1" si="9"/>
        <v>0</v>
      </c>
      <c r="V322">
        <f t="shared" ca="1" si="9"/>
        <v>0</v>
      </c>
      <c r="W322">
        <f t="shared" ca="1" si="10"/>
        <v>0</v>
      </c>
      <c r="X322">
        <f t="shared" ca="1" si="10"/>
        <v>0</v>
      </c>
      <c r="Y322">
        <f t="shared" ca="1" si="10"/>
        <v>0</v>
      </c>
      <c r="Z322">
        <f t="shared" ca="1" si="10"/>
        <v>0</v>
      </c>
      <c r="AA322">
        <f t="shared" ca="1" si="10"/>
        <v>0</v>
      </c>
      <c r="AB322">
        <f t="shared" ca="1" si="10"/>
        <v>0</v>
      </c>
      <c r="AC322">
        <f t="shared" ca="1" si="10"/>
        <v>0</v>
      </c>
      <c r="AD322">
        <f t="shared" ca="1" si="10"/>
        <v>0</v>
      </c>
      <c r="AE322">
        <f t="shared" ca="1" si="10"/>
        <v>0</v>
      </c>
      <c r="AF322">
        <f t="shared" ca="1" si="10"/>
        <v>0</v>
      </c>
      <c r="AG322">
        <f t="shared" ca="1" si="10"/>
        <v>0</v>
      </c>
      <c r="AH322">
        <f t="shared" ca="1" si="10"/>
        <v>0</v>
      </c>
      <c r="AI322">
        <f t="shared" ca="1" si="10"/>
        <v>0</v>
      </c>
      <c r="AJ322">
        <f t="shared" ca="1" si="10"/>
        <v>0</v>
      </c>
      <c r="AK322">
        <f t="shared" ca="1" si="10"/>
        <v>0</v>
      </c>
      <c r="AL322">
        <f t="shared" ca="1" si="10"/>
        <v>0</v>
      </c>
      <c r="AM322">
        <f t="shared" ca="1" si="11"/>
        <v>0</v>
      </c>
      <c r="AN322">
        <f t="shared" ca="1" si="11"/>
        <v>0</v>
      </c>
      <c r="AO322">
        <f t="shared" ca="1" si="11"/>
        <v>0</v>
      </c>
      <c r="AP322">
        <f t="shared" ca="1" si="11"/>
        <v>0</v>
      </c>
      <c r="AQ322">
        <f t="shared" ca="1" si="11"/>
        <v>0</v>
      </c>
      <c r="AR322">
        <f t="shared" ca="1" si="11"/>
        <v>0</v>
      </c>
      <c r="AS322">
        <f t="shared" ca="1" si="11"/>
        <v>0</v>
      </c>
      <c r="AT322">
        <f t="shared" ca="1" si="11"/>
        <v>5</v>
      </c>
      <c r="AU322">
        <f t="shared" ca="1" si="11"/>
        <v>16</v>
      </c>
      <c r="AV322">
        <f t="shared" ca="1" si="11"/>
        <v>35</v>
      </c>
      <c r="AW322">
        <f t="shared" ca="1" si="11"/>
        <v>53</v>
      </c>
      <c r="AX322">
        <f t="shared" ca="1" si="11"/>
        <v>74</v>
      </c>
      <c r="AY322">
        <f t="shared" ca="1" si="11"/>
        <v>113</v>
      </c>
      <c r="AZ322">
        <f t="shared" ca="1" si="11"/>
        <v>174</v>
      </c>
      <c r="BA322">
        <f t="shared" ca="1" si="11"/>
        <v>286</v>
      </c>
      <c r="BB322">
        <f t="shared" ca="1" si="11"/>
        <v>440</v>
      </c>
      <c r="BC322">
        <f t="shared" ca="1" si="12"/>
        <v>726</v>
      </c>
      <c r="BD322">
        <f t="shared" ca="1" si="12"/>
        <v>988</v>
      </c>
      <c r="BE322">
        <f t="shared" ca="1" si="12"/>
        <v>1436</v>
      </c>
      <c r="BF322">
        <f t="shared" ca="1" si="12"/>
        <v>1791</v>
      </c>
      <c r="BG322">
        <f t="shared" ca="1" si="12"/>
        <v>2189</v>
      </c>
      <c r="BH322">
        <f t="shared" ca="1" si="12"/>
        <v>2577</v>
      </c>
      <c r="BI322">
        <f t="shared" ca="1" si="12"/>
        <v>3107</v>
      </c>
      <c r="BJ322">
        <f t="shared" ca="1" si="12"/>
        <v>3461</v>
      </c>
      <c r="BK322">
        <f t="shared" ca="1" si="12"/>
        <v>3908</v>
      </c>
      <c r="BL322">
        <f t="shared" ca="1" si="12"/>
        <v>4259</v>
      </c>
      <c r="BM322">
        <f t="shared" ca="1" si="12"/>
        <v>4704</v>
      </c>
      <c r="BN322">
        <f t="shared" ca="1" si="12"/>
        <v>4976</v>
      </c>
      <c r="BO322">
        <f t="shared" ca="1" si="12"/>
        <v>5367</v>
      </c>
      <c r="BP322">
        <f t="shared" ca="1" si="12"/>
        <v>5700</v>
      </c>
      <c r="BQ322">
        <f t="shared" ca="1" si="12"/>
        <v>6173</v>
      </c>
      <c r="BR322">
        <f t="shared" ca="1" si="12"/>
        <v>6503</v>
      </c>
      <c r="BS322">
        <f t="shared" si="13"/>
        <v>0</v>
      </c>
      <c r="BT322">
        <f t="shared" si="13"/>
        <v>0</v>
      </c>
      <c r="BU322">
        <f t="shared" si="13"/>
        <v>0</v>
      </c>
      <c r="BV322">
        <f t="shared" si="13"/>
        <v>0</v>
      </c>
      <c r="BW322">
        <f t="shared" si="13"/>
        <v>0</v>
      </c>
      <c r="BX322">
        <f t="shared" si="13"/>
        <v>0</v>
      </c>
      <c r="BY322">
        <f t="shared" si="13"/>
        <v>0</v>
      </c>
      <c r="BZ322">
        <f t="shared" si="13"/>
        <v>0</v>
      </c>
      <c r="CA322">
        <f t="shared" si="13"/>
        <v>0</v>
      </c>
      <c r="CB322">
        <f t="shared" si="13"/>
        <v>0</v>
      </c>
      <c r="CC322">
        <f t="shared" si="13"/>
        <v>0</v>
      </c>
      <c r="CD322">
        <f t="shared" si="13"/>
        <v>0</v>
      </c>
      <c r="CE322">
        <f t="shared" si="13"/>
        <v>0</v>
      </c>
      <c r="CF322">
        <f t="shared" si="13"/>
        <v>0</v>
      </c>
      <c r="CG322">
        <f t="shared" si="13"/>
        <v>0</v>
      </c>
      <c r="CH322">
        <f t="shared" si="13"/>
        <v>0</v>
      </c>
      <c r="CI322">
        <f t="shared" si="14"/>
        <v>0</v>
      </c>
      <c r="CJ322">
        <f t="shared" si="14"/>
        <v>0</v>
      </c>
      <c r="CK322">
        <f t="shared" si="14"/>
        <v>0</v>
      </c>
      <c r="CL322">
        <f t="shared" si="14"/>
        <v>0</v>
      </c>
      <c r="CM322">
        <f t="shared" si="14"/>
        <v>0</v>
      </c>
      <c r="CN322">
        <f t="shared" si="14"/>
        <v>0</v>
      </c>
      <c r="CO322">
        <f t="shared" si="14"/>
        <v>0</v>
      </c>
      <c r="CP322">
        <f t="shared" si="14"/>
        <v>0</v>
      </c>
      <c r="CQ322">
        <f t="shared" si="14"/>
        <v>0</v>
      </c>
      <c r="CR322">
        <f t="shared" si="14"/>
        <v>0</v>
      </c>
      <c r="CS322">
        <f t="shared" si="15"/>
        <v>0</v>
      </c>
      <c r="CT322">
        <f t="shared" si="15"/>
        <v>0</v>
      </c>
      <c r="CU322">
        <f t="shared" si="15"/>
        <v>0</v>
      </c>
      <c r="CV322">
        <f t="shared" si="15"/>
        <v>0</v>
      </c>
      <c r="CW322">
        <f t="shared" si="15"/>
        <v>0</v>
      </c>
      <c r="CX322">
        <f t="shared" si="15"/>
        <v>0</v>
      </c>
      <c r="CY322">
        <f t="shared" si="15"/>
        <v>0</v>
      </c>
      <c r="CZ322">
        <f t="shared" si="15"/>
        <v>0</v>
      </c>
      <c r="DA322">
        <f t="shared" si="15"/>
        <v>0</v>
      </c>
      <c r="DB322">
        <f t="shared" si="15"/>
        <v>0</v>
      </c>
      <c r="DD322" s="6">
        <f t="shared" si="16"/>
        <v>14</v>
      </c>
      <c r="DF322">
        <f t="shared" ca="1" si="17"/>
        <v>6866</v>
      </c>
      <c r="DG322">
        <f t="shared" ca="1" si="18"/>
        <v>59061</v>
      </c>
      <c r="DH322">
        <f ca="1">SUM($DF$316:DF322)/$DG$315</f>
        <v>0.47700304618872202</v>
      </c>
      <c r="DI322">
        <f t="shared" ca="1" si="19"/>
        <v>0.47700304618872202</v>
      </c>
      <c r="DK322">
        <v>7</v>
      </c>
      <c r="DP322" s="1"/>
      <c r="DQ322" s="1"/>
      <c r="DR322" s="1"/>
      <c r="DS322" s="1"/>
      <c r="DT322" s="1"/>
      <c r="DU322" s="1"/>
      <c r="DV322" s="1"/>
      <c r="DW322" s="1"/>
      <c r="DX322" s="1"/>
      <c r="DY322" s="1"/>
      <c r="DZ322" s="1"/>
      <c r="EA322" s="1"/>
    </row>
    <row r="323" spans="7:131">
      <c r="G323">
        <f t="shared" ca="1" si="9"/>
        <v>0</v>
      </c>
      <c r="H323">
        <f t="shared" ca="1" si="9"/>
        <v>0</v>
      </c>
      <c r="I323">
        <f t="shared" ca="1" si="9"/>
        <v>0</v>
      </c>
      <c r="J323">
        <f t="shared" ca="1" si="9"/>
        <v>0</v>
      </c>
      <c r="K323">
        <f t="shared" ca="1" si="9"/>
        <v>0</v>
      </c>
      <c r="L323">
        <f t="shared" ca="1" si="9"/>
        <v>0</v>
      </c>
      <c r="M323">
        <f t="shared" ca="1" si="9"/>
        <v>0</v>
      </c>
      <c r="N323">
        <f t="shared" ca="1" si="9"/>
        <v>0</v>
      </c>
      <c r="O323">
        <f t="shared" ca="1" si="9"/>
        <v>0</v>
      </c>
      <c r="P323">
        <f t="shared" ca="1" si="9"/>
        <v>0</v>
      </c>
      <c r="Q323">
        <f t="shared" ca="1" si="9"/>
        <v>0</v>
      </c>
      <c r="R323">
        <f t="shared" ca="1" si="9"/>
        <v>0</v>
      </c>
      <c r="S323">
        <f t="shared" ca="1" si="9"/>
        <v>0</v>
      </c>
      <c r="T323">
        <f t="shared" ca="1" si="9"/>
        <v>0</v>
      </c>
      <c r="U323">
        <f t="shared" ca="1" si="9"/>
        <v>0</v>
      </c>
      <c r="V323">
        <f t="shared" ca="1" si="9"/>
        <v>0</v>
      </c>
      <c r="W323">
        <f t="shared" ca="1" si="10"/>
        <v>0</v>
      </c>
      <c r="X323">
        <f t="shared" ca="1" si="10"/>
        <v>0</v>
      </c>
      <c r="Y323">
        <f t="shared" ca="1" si="10"/>
        <v>0</v>
      </c>
      <c r="Z323">
        <f t="shared" ca="1" si="10"/>
        <v>0</v>
      </c>
      <c r="AA323">
        <f t="shared" ca="1" si="10"/>
        <v>0</v>
      </c>
      <c r="AB323">
        <f t="shared" ca="1" si="10"/>
        <v>0</v>
      </c>
      <c r="AC323">
        <f t="shared" ca="1" si="10"/>
        <v>0</v>
      </c>
      <c r="AD323">
        <f t="shared" ca="1" si="10"/>
        <v>0</v>
      </c>
      <c r="AE323">
        <f t="shared" ca="1" si="10"/>
        <v>0</v>
      </c>
      <c r="AF323">
        <f t="shared" ca="1" si="10"/>
        <v>0</v>
      </c>
      <c r="AG323">
        <f t="shared" ca="1" si="10"/>
        <v>0</v>
      </c>
      <c r="AH323">
        <f t="shared" ca="1" si="10"/>
        <v>0</v>
      </c>
      <c r="AI323">
        <f t="shared" ca="1" si="10"/>
        <v>0</v>
      </c>
      <c r="AJ323">
        <f t="shared" ca="1" si="10"/>
        <v>0</v>
      </c>
      <c r="AK323">
        <f t="shared" ca="1" si="10"/>
        <v>0</v>
      </c>
      <c r="AL323">
        <f t="shared" ca="1" si="10"/>
        <v>0</v>
      </c>
      <c r="AM323">
        <f t="shared" ca="1" si="11"/>
        <v>0</v>
      </c>
      <c r="AN323">
        <f t="shared" ca="1" si="11"/>
        <v>0</v>
      </c>
      <c r="AO323">
        <f t="shared" ca="1" si="11"/>
        <v>0</v>
      </c>
      <c r="AP323">
        <f t="shared" ca="1" si="11"/>
        <v>0</v>
      </c>
      <c r="AQ323">
        <f t="shared" ca="1" si="11"/>
        <v>0</v>
      </c>
      <c r="AR323">
        <f t="shared" ca="1" si="11"/>
        <v>0</v>
      </c>
      <c r="AS323">
        <f t="shared" ca="1" si="11"/>
        <v>0</v>
      </c>
      <c r="AT323">
        <f t="shared" ca="1" si="11"/>
        <v>5</v>
      </c>
      <c r="AU323">
        <f t="shared" ca="1" si="11"/>
        <v>16</v>
      </c>
      <c r="AV323">
        <f t="shared" ca="1" si="11"/>
        <v>35</v>
      </c>
      <c r="AW323">
        <f t="shared" ca="1" si="11"/>
        <v>53</v>
      </c>
      <c r="AX323">
        <f t="shared" ca="1" si="11"/>
        <v>74</v>
      </c>
      <c r="AY323">
        <f t="shared" ca="1" si="11"/>
        <v>113</v>
      </c>
      <c r="AZ323">
        <f t="shared" ca="1" si="11"/>
        <v>174</v>
      </c>
      <c r="BA323">
        <f t="shared" ca="1" si="11"/>
        <v>286</v>
      </c>
      <c r="BB323">
        <f t="shared" ca="1" si="11"/>
        <v>440</v>
      </c>
      <c r="BC323">
        <f t="shared" ca="1" si="12"/>
        <v>726</v>
      </c>
      <c r="BD323">
        <f t="shared" ca="1" si="12"/>
        <v>988</v>
      </c>
      <c r="BE323">
        <f t="shared" ca="1" si="12"/>
        <v>1436</v>
      </c>
      <c r="BF323">
        <f t="shared" ca="1" si="12"/>
        <v>1791</v>
      </c>
      <c r="BG323">
        <f t="shared" ca="1" si="12"/>
        <v>2189</v>
      </c>
      <c r="BH323">
        <f t="shared" ca="1" si="12"/>
        <v>2577</v>
      </c>
      <c r="BI323">
        <f t="shared" ca="1" si="12"/>
        <v>3107</v>
      </c>
      <c r="BJ323">
        <f t="shared" ca="1" si="12"/>
        <v>3461</v>
      </c>
      <c r="BK323">
        <f t="shared" ca="1" si="12"/>
        <v>3908</v>
      </c>
      <c r="BL323">
        <f t="shared" ca="1" si="12"/>
        <v>4259</v>
      </c>
      <c r="BM323">
        <f t="shared" ca="1" si="12"/>
        <v>4704</v>
      </c>
      <c r="BN323">
        <f t="shared" ca="1" si="12"/>
        <v>4976</v>
      </c>
      <c r="BO323">
        <f t="shared" ca="1" si="12"/>
        <v>5367</v>
      </c>
      <c r="BP323">
        <f t="shared" ca="1" si="12"/>
        <v>5700</v>
      </c>
      <c r="BQ323">
        <f t="shared" ca="1" si="12"/>
        <v>6173</v>
      </c>
      <c r="BR323">
        <f t="shared" si="12"/>
        <v>0</v>
      </c>
      <c r="BS323">
        <f t="shared" si="13"/>
        <v>0</v>
      </c>
      <c r="BT323">
        <f t="shared" si="13"/>
        <v>0</v>
      </c>
      <c r="BU323">
        <f t="shared" si="13"/>
        <v>0</v>
      </c>
      <c r="BV323">
        <f t="shared" si="13"/>
        <v>0</v>
      </c>
      <c r="BW323">
        <f t="shared" si="13"/>
        <v>0</v>
      </c>
      <c r="BX323">
        <f t="shared" si="13"/>
        <v>0</v>
      </c>
      <c r="BY323">
        <f t="shared" si="13"/>
        <v>0</v>
      </c>
      <c r="BZ323">
        <f t="shared" si="13"/>
        <v>0</v>
      </c>
      <c r="CA323">
        <f t="shared" si="13"/>
        <v>0</v>
      </c>
      <c r="CB323">
        <f t="shared" si="13"/>
        <v>0</v>
      </c>
      <c r="CC323">
        <f t="shared" si="13"/>
        <v>0</v>
      </c>
      <c r="CD323">
        <f t="shared" si="13"/>
        <v>0</v>
      </c>
      <c r="CE323">
        <f t="shared" si="13"/>
        <v>0</v>
      </c>
      <c r="CF323">
        <f t="shared" si="13"/>
        <v>0</v>
      </c>
      <c r="CG323">
        <f t="shared" si="13"/>
        <v>0</v>
      </c>
      <c r="CH323">
        <f t="shared" si="13"/>
        <v>0</v>
      </c>
      <c r="CI323">
        <f t="shared" si="14"/>
        <v>0</v>
      </c>
      <c r="CJ323">
        <f t="shared" si="14"/>
        <v>0</v>
      </c>
      <c r="CK323">
        <f t="shared" si="14"/>
        <v>0</v>
      </c>
      <c r="CL323">
        <f t="shared" si="14"/>
        <v>0</v>
      </c>
      <c r="CM323">
        <f t="shared" si="14"/>
        <v>0</v>
      </c>
      <c r="CN323">
        <f t="shared" si="14"/>
        <v>0</v>
      </c>
      <c r="CO323">
        <f t="shared" si="14"/>
        <v>0</v>
      </c>
      <c r="CP323">
        <f t="shared" si="14"/>
        <v>0</v>
      </c>
      <c r="CQ323">
        <f t="shared" si="14"/>
        <v>0</v>
      </c>
      <c r="CR323">
        <f t="shared" si="14"/>
        <v>0</v>
      </c>
      <c r="CS323">
        <f t="shared" si="15"/>
        <v>0</v>
      </c>
      <c r="CT323">
        <f t="shared" si="15"/>
        <v>0</v>
      </c>
      <c r="CU323">
        <f t="shared" si="15"/>
        <v>0</v>
      </c>
      <c r="CV323">
        <f t="shared" si="15"/>
        <v>0</v>
      </c>
      <c r="CW323">
        <f t="shared" si="15"/>
        <v>0</v>
      </c>
      <c r="CX323">
        <f t="shared" si="15"/>
        <v>0</v>
      </c>
      <c r="CY323">
        <f t="shared" si="15"/>
        <v>0</v>
      </c>
      <c r="CZ323">
        <f t="shared" si="15"/>
        <v>0</v>
      </c>
      <c r="DA323">
        <f t="shared" si="15"/>
        <v>0</v>
      </c>
      <c r="DB323">
        <f t="shared" si="15"/>
        <v>0</v>
      </c>
      <c r="DD323" s="6">
        <f t="shared" si="16"/>
        <v>13</v>
      </c>
      <c r="DF323">
        <f t="shared" ca="1" si="17"/>
        <v>6503</v>
      </c>
      <c r="DG323">
        <f t="shared" ca="1" si="18"/>
        <v>52558</v>
      </c>
      <c r="DH323">
        <f ca="1">SUM($DF$316:DF323)/$DG$315</f>
        <v>0.53458841031453674</v>
      </c>
      <c r="DI323">
        <f t="shared" ca="1" si="19"/>
        <v>0.53458841031453674</v>
      </c>
      <c r="DK323">
        <v>8</v>
      </c>
      <c r="DP323" s="1"/>
      <c r="DQ323" s="1"/>
      <c r="DR323" s="1"/>
      <c r="DS323" s="1"/>
      <c r="DT323" s="1"/>
      <c r="DU323" s="1"/>
      <c r="DV323" s="1"/>
      <c r="DW323" s="1"/>
      <c r="DX323" s="1"/>
      <c r="DY323" s="1"/>
      <c r="DZ323" s="1"/>
      <c r="EA323" s="1"/>
    </row>
    <row r="324" spans="7:131">
      <c r="G324">
        <f t="shared" ca="1" si="9"/>
        <v>0</v>
      </c>
      <c r="H324">
        <f t="shared" ca="1" si="9"/>
        <v>0</v>
      </c>
      <c r="I324">
        <f t="shared" ca="1" si="9"/>
        <v>0</v>
      </c>
      <c r="J324">
        <f t="shared" ca="1" si="9"/>
        <v>0</v>
      </c>
      <c r="K324">
        <f t="shared" ca="1" si="9"/>
        <v>0</v>
      </c>
      <c r="L324">
        <f t="shared" ca="1" si="9"/>
        <v>0</v>
      </c>
      <c r="M324">
        <f t="shared" ca="1" si="9"/>
        <v>0</v>
      </c>
      <c r="N324">
        <f t="shared" ca="1" si="9"/>
        <v>0</v>
      </c>
      <c r="O324">
        <f t="shared" ca="1" si="9"/>
        <v>0</v>
      </c>
      <c r="P324">
        <f t="shared" ca="1" si="9"/>
        <v>0</v>
      </c>
      <c r="Q324">
        <f t="shared" ca="1" si="9"/>
        <v>0</v>
      </c>
      <c r="R324">
        <f t="shared" ca="1" si="9"/>
        <v>0</v>
      </c>
      <c r="S324">
        <f t="shared" ca="1" si="9"/>
        <v>0</v>
      </c>
      <c r="T324">
        <f t="shared" ca="1" si="9"/>
        <v>0</v>
      </c>
      <c r="U324">
        <f t="shared" ca="1" si="9"/>
        <v>0</v>
      </c>
      <c r="V324">
        <f t="shared" ca="1" si="9"/>
        <v>0</v>
      </c>
      <c r="W324">
        <f t="shared" ca="1" si="10"/>
        <v>0</v>
      </c>
      <c r="X324">
        <f t="shared" ca="1" si="10"/>
        <v>0</v>
      </c>
      <c r="Y324">
        <f t="shared" ca="1" si="10"/>
        <v>0</v>
      </c>
      <c r="Z324">
        <f t="shared" ca="1" si="10"/>
        <v>0</v>
      </c>
      <c r="AA324">
        <f t="shared" ca="1" si="10"/>
        <v>0</v>
      </c>
      <c r="AB324">
        <f t="shared" ca="1" si="10"/>
        <v>0</v>
      </c>
      <c r="AC324">
        <f t="shared" ca="1" si="10"/>
        <v>0</v>
      </c>
      <c r="AD324">
        <f t="shared" ca="1" si="10"/>
        <v>0</v>
      </c>
      <c r="AE324">
        <f t="shared" ca="1" si="10"/>
        <v>0</v>
      </c>
      <c r="AF324">
        <f t="shared" ca="1" si="10"/>
        <v>0</v>
      </c>
      <c r="AG324">
        <f t="shared" ca="1" si="10"/>
        <v>0</v>
      </c>
      <c r="AH324">
        <f t="shared" ca="1" si="10"/>
        <v>0</v>
      </c>
      <c r="AI324">
        <f t="shared" ca="1" si="10"/>
        <v>0</v>
      </c>
      <c r="AJ324">
        <f t="shared" ca="1" si="10"/>
        <v>0</v>
      </c>
      <c r="AK324">
        <f t="shared" ca="1" si="10"/>
        <v>0</v>
      </c>
      <c r="AL324">
        <f t="shared" ca="1" si="10"/>
        <v>0</v>
      </c>
      <c r="AM324">
        <f t="shared" ca="1" si="11"/>
        <v>0</v>
      </c>
      <c r="AN324">
        <f t="shared" ca="1" si="11"/>
        <v>0</v>
      </c>
      <c r="AO324">
        <f t="shared" ca="1" si="11"/>
        <v>0</v>
      </c>
      <c r="AP324">
        <f t="shared" ca="1" si="11"/>
        <v>0</v>
      </c>
      <c r="AQ324">
        <f t="shared" ca="1" si="11"/>
        <v>0</v>
      </c>
      <c r="AR324">
        <f t="shared" ca="1" si="11"/>
        <v>0</v>
      </c>
      <c r="AS324">
        <f t="shared" ca="1" si="11"/>
        <v>0</v>
      </c>
      <c r="AT324">
        <f t="shared" ca="1" si="11"/>
        <v>5</v>
      </c>
      <c r="AU324">
        <f t="shared" ca="1" si="11"/>
        <v>16</v>
      </c>
      <c r="AV324">
        <f t="shared" ca="1" si="11"/>
        <v>35</v>
      </c>
      <c r="AW324">
        <f t="shared" ca="1" si="11"/>
        <v>53</v>
      </c>
      <c r="AX324">
        <f t="shared" ca="1" si="11"/>
        <v>74</v>
      </c>
      <c r="AY324">
        <f t="shared" ca="1" si="11"/>
        <v>113</v>
      </c>
      <c r="AZ324">
        <f t="shared" ca="1" si="11"/>
        <v>174</v>
      </c>
      <c r="BA324">
        <f t="shared" ca="1" si="11"/>
        <v>286</v>
      </c>
      <c r="BB324">
        <f t="shared" ca="1" si="11"/>
        <v>440</v>
      </c>
      <c r="BC324">
        <f t="shared" ca="1" si="12"/>
        <v>726</v>
      </c>
      <c r="BD324">
        <f t="shared" ca="1" si="12"/>
        <v>988</v>
      </c>
      <c r="BE324">
        <f t="shared" ca="1" si="12"/>
        <v>1436</v>
      </c>
      <c r="BF324">
        <f t="shared" ca="1" si="12"/>
        <v>1791</v>
      </c>
      <c r="BG324">
        <f t="shared" ca="1" si="12"/>
        <v>2189</v>
      </c>
      <c r="BH324">
        <f t="shared" ca="1" si="12"/>
        <v>2577</v>
      </c>
      <c r="BI324">
        <f t="shared" ca="1" si="12"/>
        <v>3107</v>
      </c>
      <c r="BJ324">
        <f t="shared" ca="1" si="12"/>
        <v>3461</v>
      </c>
      <c r="BK324">
        <f t="shared" ca="1" si="12"/>
        <v>3908</v>
      </c>
      <c r="BL324">
        <f t="shared" ca="1" si="12"/>
        <v>4259</v>
      </c>
      <c r="BM324">
        <f t="shared" ca="1" si="12"/>
        <v>4704</v>
      </c>
      <c r="BN324">
        <f t="shared" ca="1" si="12"/>
        <v>4976</v>
      </c>
      <c r="BO324">
        <f t="shared" ca="1" si="12"/>
        <v>5367</v>
      </c>
      <c r="BP324">
        <f t="shared" ca="1" si="12"/>
        <v>5700</v>
      </c>
      <c r="BQ324">
        <f t="shared" si="12"/>
        <v>0</v>
      </c>
      <c r="BR324">
        <f t="shared" si="12"/>
        <v>0</v>
      </c>
      <c r="BS324">
        <f t="shared" si="13"/>
        <v>0</v>
      </c>
      <c r="BT324">
        <f t="shared" si="13"/>
        <v>0</v>
      </c>
      <c r="BU324">
        <f t="shared" si="13"/>
        <v>0</v>
      </c>
      <c r="BV324">
        <f t="shared" si="13"/>
        <v>0</v>
      </c>
      <c r="BW324">
        <f t="shared" si="13"/>
        <v>0</v>
      </c>
      <c r="BX324">
        <f t="shared" si="13"/>
        <v>0</v>
      </c>
      <c r="BY324">
        <f t="shared" si="13"/>
        <v>0</v>
      </c>
      <c r="BZ324">
        <f t="shared" si="13"/>
        <v>0</v>
      </c>
      <c r="CA324">
        <f t="shared" si="13"/>
        <v>0</v>
      </c>
      <c r="CB324">
        <f t="shared" si="13"/>
        <v>0</v>
      </c>
      <c r="CC324">
        <f t="shared" si="13"/>
        <v>0</v>
      </c>
      <c r="CD324">
        <f t="shared" si="13"/>
        <v>0</v>
      </c>
      <c r="CE324">
        <f t="shared" si="13"/>
        <v>0</v>
      </c>
      <c r="CF324">
        <f t="shared" si="13"/>
        <v>0</v>
      </c>
      <c r="CG324">
        <f t="shared" si="13"/>
        <v>0</v>
      </c>
      <c r="CH324">
        <f t="shared" si="13"/>
        <v>0</v>
      </c>
      <c r="CI324">
        <f t="shared" si="14"/>
        <v>0</v>
      </c>
      <c r="CJ324">
        <f t="shared" si="14"/>
        <v>0</v>
      </c>
      <c r="CK324">
        <f t="shared" si="14"/>
        <v>0</v>
      </c>
      <c r="CL324">
        <f t="shared" si="14"/>
        <v>0</v>
      </c>
      <c r="CM324">
        <f t="shared" si="14"/>
        <v>0</v>
      </c>
      <c r="CN324">
        <f t="shared" si="14"/>
        <v>0</v>
      </c>
      <c r="CO324">
        <f t="shared" si="14"/>
        <v>0</v>
      </c>
      <c r="CP324">
        <f t="shared" si="14"/>
        <v>0</v>
      </c>
      <c r="CQ324">
        <f t="shared" si="14"/>
        <v>0</v>
      </c>
      <c r="CR324">
        <f t="shared" si="14"/>
        <v>0</v>
      </c>
      <c r="CS324">
        <f t="shared" si="15"/>
        <v>0</v>
      </c>
      <c r="CT324">
        <f t="shared" si="15"/>
        <v>0</v>
      </c>
      <c r="CU324">
        <f t="shared" si="15"/>
        <v>0</v>
      </c>
      <c r="CV324">
        <f t="shared" si="15"/>
        <v>0</v>
      </c>
      <c r="CW324">
        <f t="shared" si="15"/>
        <v>0</v>
      </c>
      <c r="CX324">
        <f t="shared" si="15"/>
        <v>0</v>
      </c>
      <c r="CY324">
        <f t="shared" si="15"/>
        <v>0</v>
      </c>
      <c r="CZ324">
        <f t="shared" si="15"/>
        <v>0</v>
      </c>
      <c r="DA324">
        <f t="shared" si="15"/>
        <v>0</v>
      </c>
      <c r="DB324">
        <f t="shared" si="15"/>
        <v>0</v>
      </c>
      <c r="DD324" s="6">
        <f t="shared" si="16"/>
        <v>12</v>
      </c>
      <c r="DF324">
        <f t="shared" ca="1" si="17"/>
        <v>6173</v>
      </c>
      <c r="DG324">
        <f t="shared" ca="1" si="18"/>
        <v>46385</v>
      </c>
      <c r="DH324">
        <f ca="1">SUM($DF$316:DF324)/$DG$315</f>
        <v>0.58925155851516009</v>
      </c>
      <c r="DI324">
        <f t="shared" ca="1" si="19"/>
        <v>0.58925155851516009</v>
      </c>
      <c r="DK324">
        <v>9</v>
      </c>
      <c r="DP324" s="1"/>
      <c r="DQ324" s="1"/>
      <c r="DR324" s="1"/>
      <c r="DS324" s="1"/>
      <c r="DT324" s="1"/>
      <c r="DU324" s="1"/>
      <c r="DV324" s="1"/>
      <c r="DW324" s="1"/>
      <c r="DX324" s="1"/>
      <c r="DY324" s="1"/>
      <c r="DZ324" s="1"/>
      <c r="EA324" s="1"/>
    </row>
    <row r="325" spans="7:131">
      <c r="G325">
        <f t="shared" ca="1" si="9"/>
        <v>0</v>
      </c>
      <c r="H325">
        <f t="shared" ca="1" si="9"/>
        <v>0</v>
      </c>
      <c r="I325">
        <f t="shared" ca="1" si="9"/>
        <v>0</v>
      </c>
      <c r="J325">
        <f t="shared" ca="1" si="9"/>
        <v>0</v>
      </c>
      <c r="K325">
        <f t="shared" ca="1" si="9"/>
        <v>0</v>
      </c>
      <c r="L325">
        <f t="shared" ca="1" si="9"/>
        <v>0</v>
      </c>
      <c r="M325">
        <f t="shared" ca="1" si="9"/>
        <v>0</v>
      </c>
      <c r="N325">
        <f t="shared" ca="1" si="9"/>
        <v>0</v>
      </c>
      <c r="O325">
        <f t="shared" ca="1" si="9"/>
        <v>0</v>
      </c>
      <c r="P325">
        <f t="shared" ca="1" si="9"/>
        <v>0</v>
      </c>
      <c r="Q325">
        <f t="shared" ca="1" si="9"/>
        <v>0</v>
      </c>
      <c r="R325">
        <f t="shared" ca="1" si="9"/>
        <v>0</v>
      </c>
      <c r="S325">
        <f t="shared" ca="1" si="9"/>
        <v>0</v>
      </c>
      <c r="T325">
        <f t="shared" ca="1" si="9"/>
        <v>0</v>
      </c>
      <c r="U325">
        <f t="shared" ca="1" si="9"/>
        <v>0</v>
      </c>
      <c r="V325">
        <f t="shared" ca="1" si="9"/>
        <v>0</v>
      </c>
      <c r="W325">
        <f t="shared" ca="1" si="10"/>
        <v>0</v>
      </c>
      <c r="X325">
        <f t="shared" ca="1" si="10"/>
        <v>0</v>
      </c>
      <c r="Y325">
        <f t="shared" ca="1" si="10"/>
        <v>0</v>
      </c>
      <c r="Z325">
        <f t="shared" ca="1" si="10"/>
        <v>0</v>
      </c>
      <c r="AA325">
        <f t="shared" ca="1" si="10"/>
        <v>0</v>
      </c>
      <c r="AB325">
        <f t="shared" ca="1" si="10"/>
        <v>0</v>
      </c>
      <c r="AC325">
        <f t="shared" ca="1" si="10"/>
        <v>0</v>
      </c>
      <c r="AD325">
        <f t="shared" ca="1" si="10"/>
        <v>0</v>
      </c>
      <c r="AE325">
        <f t="shared" ca="1" si="10"/>
        <v>0</v>
      </c>
      <c r="AF325">
        <f t="shared" ca="1" si="10"/>
        <v>0</v>
      </c>
      <c r="AG325">
        <f t="shared" ca="1" si="10"/>
        <v>0</v>
      </c>
      <c r="AH325">
        <f t="shared" ca="1" si="10"/>
        <v>0</v>
      </c>
      <c r="AI325">
        <f t="shared" ca="1" si="10"/>
        <v>0</v>
      </c>
      <c r="AJ325">
        <f t="shared" ca="1" si="10"/>
        <v>0</v>
      </c>
      <c r="AK325">
        <f t="shared" ca="1" si="10"/>
        <v>0</v>
      </c>
      <c r="AL325">
        <f t="shared" ca="1" si="10"/>
        <v>0</v>
      </c>
      <c r="AM325">
        <f t="shared" ca="1" si="11"/>
        <v>0</v>
      </c>
      <c r="AN325">
        <f t="shared" ca="1" si="11"/>
        <v>0</v>
      </c>
      <c r="AO325">
        <f t="shared" ca="1" si="11"/>
        <v>0</v>
      </c>
      <c r="AP325">
        <f t="shared" ca="1" si="11"/>
        <v>0</v>
      </c>
      <c r="AQ325">
        <f t="shared" ca="1" si="11"/>
        <v>0</v>
      </c>
      <c r="AR325">
        <f t="shared" ca="1" si="11"/>
        <v>0</v>
      </c>
      <c r="AS325">
        <f t="shared" ca="1" si="11"/>
        <v>0</v>
      </c>
      <c r="AT325">
        <f t="shared" ca="1" si="11"/>
        <v>5</v>
      </c>
      <c r="AU325">
        <f t="shared" ca="1" si="11"/>
        <v>16</v>
      </c>
      <c r="AV325">
        <f t="shared" ca="1" si="11"/>
        <v>35</v>
      </c>
      <c r="AW325">
        <f t="shared" ca="1" si="11"/>
        <v>53</v>
      </c>
      <c r="AX325">
        <f t="shared" ca="1" si="11"/>
        <v>74</v>
      </c>
      <c r="AY325">
        <f t="shared" ca="1" si="11"/>
        <v>113</v>
      </c>
      <c r="AZ325">
        <f t="shared" ca="1" si="11"/>
        <v>174</v>
      </c>
      <c r="BA325">
        <f t="shared" ca="1" si="11"/>
        <v>286</v>
      </c>
      <c r="BB325">
        <f t="shared" ca="1" si="11"/>
        <v>440</v>
      </c>
      <c r="BC325">
        <f t="shared" ca="1" si="12"/>
        <v>726</v>
      </c>
      <c r="BD325">
        <f t="shared" ca="1" si="12"/>
        <v>988</v>
      </c>
      <c r="BE325">
        <f t="shared" ca="1" si="12"/>
        <v>1436</v>
      </c>
      <c r="BF325">
        <f t="shared" ca="1" si="12"/>
        <v>1791</v>
      </c>
      <c r="BG325">
        <f t="shared" ca="1" si="12"/>
        <v>2189</v>
      </c>
      <c r="BH325">
        <f t="shared" ca="1" si="12"/>
        <v>2577</v>
      </c>
      <c r="BI325">
        <f t="shared" ca="1" si="12"/>
        <v>3107</v>
      </c>
      <c r="BJ325">
        <f t="shared" ca="1" si="12"/>
        <v>3461</v>
      </c>
      <c r="BK325">
        <f t="shared" ca="1" si="12"/>
        <v>3908</v>
      </c>
      <c r="BL325">
        <f t="shared" ca="1" si="12"/>
        <v>4259</v>
      </c>
      <c r="BM325">
        <f t="shared" ca="1" si="12"/>
        <v>4704</v>
      </c>
      <c r="BN325">
        <f t="shared" ca="1" si="12"/>
        <v>4976</v>
      </c>
      <c r="BO325">
        <f t="shared" ca="1" si="12"/>
        <v>5367</v>
      </c>
      <c r="BP325">
        <f t="shared" si="12"/>
        <v>0</v>
      </c>
      <c r="BQ325">
        <f t="shared" si="12"/>
        <v>0</v>
      </c>
      <c r="BR325">
        <f t="shared" si="12"/>
        <v>0</v>
      </c>
      <c r="BS325">
        <f t="shared" si="13"/>
        <v>0</v>
      </c>
      <c r="BT325">
        <f t="shared" si="13"/>
        <v>0</v>
      </c>
      <c r="BU325">
        <f t="shared" si="13"/>
        <v>0</v>
      </c>
      <c r="BV325">
        <f t="shared" si="13"/>
        <v>0</v>
      </c>
      <c r="BW325">
        <f t="shared" si="13"/>
        <v>0</v>
      </c>
      <c r="BX325">
        <f t="shared" si="13"/>
        <v>0</v>
      </c>
      <c r="BY325">
        <f t="shared" si="13"/>
        <v>0</v>
      </c>
      <c r="BZ325">
        <f t="shared" si="13"/>
        <v>0</v>
      </c>
      <c r="CA325">
        <f t="shared" si="13"/>
        <v>0</v>
      </c>
      <c r="CB325">
        <f t="shared" si="13"/>
        <v>0</v>
      </c>
      <c r="CC325">
        <f t="shared" si="13"/>
        <v>0</v>
      </c>
      <c r="CD325">
        <f t="shared" si="13"/>
        <v>0</v>
      </c>
      <c r="CE325">
        <f t="shared" si="13"/>
        <v>0</v>
      </c>
      <c r="CF325">
        <f t="shared" si="13"/>
        <v>0</v>
      </c>
      <c r="CG325">
        <f t="shared" si="13"/>
        <v>0</v>
      </c>
      <c r="CH325">
        <f t="shared" si="13"/>
        <v>0</v>
      </c>
      <c r="CI325">
        <f t="shared" si="14"/>
        <v>0</v>
      </c>
      <c r="CJ325">
        <f t="shared" si="14"/>
        <v>0</v>
      </c>
      <c r="CK325">
        <f t="shared" si="14"/>
        <v>0</v>
      </c>
      <c r="CL325">
        <f t="shared" si="14"/>
        <v>0</v>
      </c>
      <c r="CM325">
        <f t="shared" si="14"/>
        <v>0</v>
      </c>
      <c r="CN325">
        <f t="shared" si="14"/>
        <v>0</v>
      </c>
      <c r="CO325">
        <f t="shared" si="14"/>
        <v>0</v>
      </c>
      <c r="CP325">
        <f t="shared" si="14"/>
        <v>0</v>
      </c>
      <c r="CQ325">
        <f t="shared" si="14"/>
        <v>0</v>
      </c>
      <c r="CR325">
        <f t="shared" si="14"/>
        <v>0</v>
      </c>
      <c r="CS325">
        <f t="shared" si="15"/>
        <v>0</v>
      </c>
      <c r="CT325">
        <f t="shared" si="15"/>
        <v>0</v>
      </c>
      <c r="CU325">
        <f t="shared" si="15"/>
        <v>0</v>
      </c>
      <c r="CV325">
        <f t="shared" si="15"/>
        <v>0</v>
      </c>
      <c r="CW325">
        <f t="shared" si="15"/>
        <v>0</v>
      </c>
      <c r="CX325">
        <f t="shared" si="15"/>
        <v>0</v>
      </c>
      <c r="CY325">
        <f t="shared" si="15"/>
        <v>0</v>
      </c>
      <c r="CZ325">
        <f t="shared" si="15"/>
        <v>0</v>
      </c>
      <c r="DA325">
        <f t="shared" si="15"/>
        <v>0</v>
      </c>
      <c r="DB325">
        <f t="shared" si="15"/>
        <v>0</v>
      </c>
      <c r="DD325" s="6">
        <f t="shared" si="16"/>
        <v>11</v>
      </c>
      <c r="DF325">
        <f t="shared" ca="1" si="17"/>
        <v>5700</v>
      </c>
      <c r="DG325">
        <f t="shared" ca="1" si="18"/>
        <v>40685</v>
      </c>
      <c r="DH325">
        <f ca="1">SUM($DF$316:DF325)/$DG$315</f>
        <v>0.63972619722300939</v>
      </c>
      <c r="DI325">
        <f t="shared" ca="1" si="19"/>
        <v>0.63972619722300939</v>
      </c>
      <c r="DK325">
        <v>10</v>
      </c>
      <c r="DP325" s="1"/>
      <c r="DQ325" s="1"/>
      <c r="DR325" s="1"/>
      <c r="DS325" s="1"/>
      <c r="DT325" s="1"/>
      <c r="DU325" s="1"/>
      <c r="DV325" s="1"/>
      <c r="DW325" s="1"/>
      <c r="DX325" s="1"/>
      <c r="DY325" s="1"/>
      <c r="DZ325" s="1"/>
      <c r="EA325" s="1"/>
    </row>
    <row r="326" spans="7:131">
      <c r="G326">
        <f t="shared" ca="1" si="9"/>
        <v>0</v>
      </c>
      <c r="H326">
        <f t="shared" ca="1" si="9"/>
        <v>0</v>
      </c>
      <c r="I326">
        <f t="shared" ca="1" si="9"/>
        <v>0</v>
      </c>
      <c r="J326">
        <f t="shared" ca="1" si="9"/>
        <v>0</v>
      </c>
      <c r="K326">
        <f t="shared" ca="1" si="9"/>
        <v>0</v>
      </c>
      <c r="L326">
        <f t="shared" ca="1" si="9"/>
        <v>0</v>
      </c>
      <c r="M326">
        <f t="shared" ca="1" si="9"/>
        <v>0</v>
      </c>
      <c r="N326">
        <f t="shared" ca="1" si="9"/>
        <v>0</v>
      </c>
      <c r="O326">
        <f t="shared" ca="1" si="9"/>
        <v>0</v>
      </c>
      <c r="P326">
        <f t="shared" ca="1" si="9"/>
        <v>0</v>
      </c>
      <c r="Q326">
        <f t="shared" ca="1" si="9"/>
        <v>0</v>
      </c>
      <c r="R326">
        <f t="shared" ca="1" si="9"/>
        <v>0</v>
      </c>
      <c r="S326">
        <f t="shared" ca="1" si="9"/>
        <v>0</v>
      </c>
      <c r="T326">
        <f t="shared" ca="1" si="9"/>
        <v>0</v>
      </c>
      <c r="U326">
        <f t="shared" ca="1" si="9"/>
        <v>0</v>
      </c>
      <c r="V326">
        <f t="shared" ca="1" si="9"/>
        <v>0</v>
      </c>
      <c r="W326">
        <f t="shared" ca="1" si="10"/>
        <v>0</v>
      </c>
      <c r="X326">
        <f t="shared" ca="1" si="10"/>
        <v>0</v>
      </c>
      <c r="Y326">
        <f t="shared" ca="1" si="10"/>
        <v>0</v>
      </c>
      <c r="Z326">
        <f t="shared" ca="1" si="10"/>
        <v>0</v>
      </c>
      <c r="AA326">
        <f t="shared" ca="1" si="10"/>
        <v>0</v>
      </c>
      <c r="AB326">
        <f t="shared" ca="1" si="10"/>
        <v>0</v>
      </c>
      <c r="AC326">
        <f t="shared" ca="1" si="10"/>
        <v>0</v>
      </c>
      <c r="AD326">
        <f t="shared" ca="1" si="10"/>
        <v>0</v>
      </c>
      <c r="AE326">
        <f t="shared" ca="1" si="10"/>
        <v>0</v>
      </c>
      <c r="AF326">
        <f t="shared" ca="1" si="10"/>
        <v>0</v>
      </c>
      <c r="AG326">
        <f t="shared" ca="1" si="10"/>
        <v>0</v>
      </c>
      <c r="AH326">
        <f t="shared" ca="1" si="10"/>
        <v>0</v>
      </c>
      <c r="AI326">
        <f t="shared" ca="1" si="10"/>
        <v>0</v>
      </c>
      <c r="AJ326">
        <f t="shared" ca="1" si="10"/>
        <v>0</v>
      </c>
      <c r="AK326">
        <f t="shared" ca="1" si="10"/>
        <v>0</v>
      </c>
      <c r="AL326">
        <f t="shared" ca="1" si="10"/>
        <v>0</v>
      </c>
      <c r="AM326">
        <f t="shared" ca="1" si="11"/>
        <v>0</v>
      </c>
      <c r="AN326">
        <f t="shared" ca="1" si="11"/>
        <v>0</v>
      </c>
      <c r="AO326">
        <f t="shared" ca="1" si="11"/>
        <v>0</v>
      </c>
      <c r="AP326">
        <f t="shared" ca="1" si="11"/>
        <v>0</v>
      </c>
      <c r="AQ326">
        <f t="shared" ca="1" si="11"/>
        <v>0</v>
      </c>
      <c r="AR326">
        <f t="shared" ca="1" si="11"/>
        <v>0</v>
      </c>
      <c r="AS326">
        <f t="shared" ca="1" si="11"/>
        <v>0</v>
      </c>
      <c r="AT326">
        <f t="shared" ca="1" si="11"/>
        <v>5</v>
      </c>
      <c r="AU326">
        <f t="shared" ca="1" si="11"/>
        <v>16</v>
      </c>
      <c r="AV326">
        <f t="shared" ca="1" si="11"/>
        <v>35</v>
      </c>
      <c r="AW326">
        <f t="shared" ca="1" si="11"/>
        <v>53</v>
      </c>
      <c r="AX326">
        <f t="shared" ca="1" si="11"/>
        <v>74</v>
      </c>
      <c r="AY326">
        <f t="shared" ca="1" si="11"/>
        <v>113</v>
      </c>
      <c r="AZ326">
        <f t="shared" ca="1" si="11"/>
        <v>174</v>
      </c>
      <c r="BA326">
        <f t="shared" ca="1" si="11"/>
        <v>286</v>
      </c>
      <c r="BB326">
        <f t="shared" ca="1" si="11"/>
        <v>440</v>
      </c>
      <c r="BC326">
        <f t="shared" ca="1" si="12"/>
        <v>726</v>
      </c>
      <c r="BD326">
        <f t="shared" ca="1" si="12"/>
        <v>988</v>
      </c>
      <c r="BE326">
        <f t="shared" ca="1" si="12"/>
        <v>1436</v>
      </c>
      <c r="BF326">
        <f t="shared" ca="1" si="12"/>
        <v>1791</v>
      </c>
      <c r="BG326">
        <f t="shared" ca="1" si="12"/>
        <v>2189</v>
      </c>
      <c r="BH326">
        <f t="shared" ca="1" si="12"/>
        <v>2577</v>
      </c>
      <c r="BI326">
        <f t="shared" ca="1" si="12"/>
        <v>3107</v>
      </c>
      <c r="BJ326">
        <f t="shared" ca="1" si="12"/>
        <v>3461</v>
      </c>
      <c r="BK326">
        <f t="shared" ca="1" si="12"/>
        <v>3908</v>
      </c>
      <c r="BL326">
        <f t="shared" ca="1" si="12"/>
        <v>4259</v>
      </c>
      <c r="BM326">
        <f t="shared" ca="1" si="12"/>
        <v>4704</v>
      </c>
      <c r="BN326">
        <f t="shared" ca="1" si="12"/>
        <v>4976</v>
      </c>
      <c r="BO326">
        <f t="shared" si="12"/>
        <v>0</v>
      </c>
      <c r="BP326">
        <f t="shared" si="12"/>
        <v>0</v>
      </c>
      <c r="BQ326">
        <f t="shared" si="12"/>
        <v>0</v>
      </c>
      <c r="BR326">
        <f t="shared" si="12"/>
        <v>0</v>
      </c>
      <c r="BS326">
        <f t="shared" si="13"/>
        <v>0</v>
      </c>
      <c r="BT326">
        <f t="shared" si="13"/>
        <v>0</v>
      </c>
      <c r="BU326">
        <f t="shared" si="13"/>
        <v>0</v>
      </c>
      <c r="BV326">
        <f t="shared" si="13"/>
        <v>0</v>
      </c>
      <c r="BW326">
        <f t="shared" si="13"/>
        <v>0</v>
      </c>
      <c r="BX326">
        <f t="shared" si="13"/>
        <v>0</v>
      </c>
      <c r="BY326">
        <f t="shared" si="13"/>
        <v>0</v>
      </c>
      <c r="BZ326">
        <f t="shared" si="13"/>
        <v>0</v>
      </c>
      <c r="CA326">
        <f t="shared" si="13"/>
        <v>0</v>
      </c>
      <c r="CB326">
        <f t="shared" si="13"/>
        <v>0</v>
      </c>
      <c r="CC326">
        <f t="shared" si="13"/>
        <v>0</v>
      </c>
      <c r="CD326">
        <f t="shared" si="13"/>
        <v>0</v>
      </c>
      <c r="CE326">
        <f t="shared" si="13"/>
        <v>0</v>
      </c>
      <c r="CF326">
        <f t="shared" si="13"/>
        <v>0</v>
      </c>
      <c r="CG326">
        <f t="shared" si="13"/>
        <v>0</v>
      </c>
      <c r="CH326">
        <f t="shared" si="13"/>
        <v>0</v>
      </c>
      <c r="CI326">
        <f t="shared" si="14"/>
        <v>0</v>
      </c>
      <c r="CJ326">
        <f t="shared" si="14"/>
        <v>0</v>
      </c>
      <c r="CK326">
        <f t="shared" si="14"/>
        <v>0</v>
      </c>
      <c r="CL326">
        <f t="shared" si="14"/>
        <v>0</v>
      </c>
      <c r="CM326">
        <f t="shared" si="14"/>
        <v>0</v>
      </c>
      <c r="CN326">
        <f t="shared" si="14"/>
        <v>0</v>
      </c>
      <c r="CO326">
        <f t="shared" si="14"/>
        <v>0</v>
      </c>
      <c r="CP326">
        <f t="shared" si="14"/>
        <v>0</v>
      </c>
      <c r="CQ326">
        <f t="shared" si="14"/>
        <v>0</v>
      </c>
      <c r="CR326">
        <f t="shared" si="14"/>
        <v>0</v>
      </c>
      <c r="CS326">
        <f t="shared" si="15"/>
        <v>0</v>
      </c>
      <c r="CT326">
        <f t="shared" si="15"/>
        <v>0</v>
      </c>
      <c r="CU326">
        <f t="shared" si="15"/>
        <v>0</v>
      </c>
      <c r="CV326">
        <f t="shared" si="15"/>
        <v>0</v>
      </c>
      <c r="CW326">
        <f t="shared" si="15"/>
        <v>0</v>
      </c>
      <c r="CX326">
        <f t="shared" si="15"/>
        <v>0</v>
      </c>
      <c r="CY326">
        <f t="shared" si="15"/>
        <v>0</v>
      </c>
      <c r="CZ326">
        <f t="shared" si="15"/>
        <v>0</v>
      </c>
      <c r="DA326">
        <f t="shared" si="15"/>
        <v>0</v>
      </c>
      <c r="DB326">
        <f t="shared" si="15"/>
        <v>0</v>
      </c>
      <c r="DD326" s="6">
        <f t="shared" si="16"/>
        <v>10</v>
      </c>
      <c r="DF326">
        <f t="shared" ca="1" si="17"/>
        <v>5367</v>
      </c>
      <c r="DG326">
        <f t="shared" ca="1" si="18"/>
        <v>35318</v>
      </c>
      <c r="DH326">
        <f ca="1">SUM($DF$316:DF326)/$DG$315</f>
        <v>0.6872520544063474</v>
      </c>
      <c r="DI326">
        <f t="shared" ca="1" si="19"/>
        <v>0.6872520544063474</v>
      </c>
      <c r="DK326">
        <v>11</v>
      </c>
      <c r="DP326" s="1"/>
      <c r="DQ326" s="1"/>
      <c r="DR326" s="1"/>
      <c r="DS326" s="1"/>
      <c r="DT326" s="1"/>
      <c r="DU326" s="1"/>
      <c r="DV326" s="1"/>
      <c r="DW326" s="1"/>
      <c r="DX326" s="1"/>
      <c r="DY326" s="1"/>
      <c r="DZ326" s="1"/>
      <c r="EA326" s="1"/>
    </row>
    <row r="327" spans="7:131">
      <c r="G327">
        <f t="shared" ca="1" si="9"/>
        <v>0</v>
      </c>
      <c r="H327">
        <f t="shared" ca="1" si="9"/>
        <v>0</v>
      </c>
      <c r="I327">
        <f t="shared" ca="1" si="9"/>
        <v>0</v>
      </c>
      <c r="J327">
        <f t="shared" ca="1" si="9"/>
        <v>0</v>
      </c>
      <c r="K327">
        <f t="shared" ca="1" si="9"/>
        <v>0</v>
      </c>
      <c r="L327">
        <f t="shared" ca="1" si="9"/>
        <v>0</v>
      </c>
      <c r="M327">
        <f t="shared" ca="1" si="9"/>
        <v>0</v>
      </c>
      <c r="N327">
        <f t="shared" ca="1" si="9"/>
        <v>0</v>
      </c>
      <c r="O327">
        <f t="shared" ca="1" si="9"/>
        <v>0</v>
      </c>
      <c r="P327">
        <f t="shared" ca="1" si="9"/>
        <v>0</v>
      </c>
      <c r="Q327">
        <f t="shared" ca="1" si="9"/>
        <v>0</v>
      </c>
      <c r="R327">
        <f t="shared" ca="1" si="9"/>
        <v>0</v>
      </c>
      <c r="S327">
        <f t="shared" ca="1" si="9"/>
        <v>0</v>
      </c>
      <c r="T327">
        <f t="shared" ca="1" si="9"/>
        <v>0</v>
      </c>
      <c r="U327">
        <f t="shared" ca="1" si="9"/>
        <v>0</v>
      </c>
      <c r="V327">
        <f t="shared" ca="1" si="9"/>
        <v>0</v>
      </c>
      <c r="W327">
        <f t="shared" ca="1" si="10"/>
        <v>0</v>
      </c>
      <c r="X327">
        <f t="shared" ca="1" si="10"/>
        <v>0</v>
      </c>
      <c r="Y327">
        <f t="shared" ca="1" si="10"/>
        <v>0</v>
      </c>
      <c r="Z327">
        <f t="shared" ca="1" si="10"/>
        <v>0</v>
      </c>
      <c r="AA327">
        <f t="shared" ca="1" si="10"/>
        <v>0</v>
      </c>
      <c r="AB327">
        <f t="shared" ca="1" si="10"/>
        <v>0</v>
      </c>
      <c r="AC327">
        <f t="shared" ca="1" si="10"/>
        <v>0</v>
      </c>
      <c r="AD327">
        <f t="shared" ca="1" si="10"/>
        <v>0</v>
      </c>
      <c r="AE327">
        <f t="shared" ca="1" si="10"/>
        <v>0</v>
      </c>
      <c r="AF327">
        <f t="shared" ca="1" si="10"/>
        <v>0</v>
      </c>
      <c r="AG327">
        <f t="shared" ca="1" si="10"/>
        <v>0</v>
      </c>
      <c r="AH327">
        <f t="shared" ca="1" si="10"/>
        <v>0</v>
      </c>
      <c r="AI327">
        <f t="shared" ca="1" si="10"/>
        <v>0</v>
      </c>
      <c r="AJ327">
        <f t="shared" ca="1" si="10"/>
        <v>0</v>
      </c>
      <c r="AK327">
        <f t="shared" ca="1" si="10"/>
        <v>0</v>
      </c>
      <c r="AL327">
        <f t="shared" ca="1" si="10"/>
        <v>0</v>
      </c>
      <c r="AM327">
        <f t="shared" ca="1" si="11"/>
        <v>0</v>
      </c>
      <c r="AN327">
        <f t="shared" ca="1" si="11"/>
        <v>0</v>
      </c>
      <c r="AO327">
        <f t="shared" ca="1" si="11"/>
        <v>0</v>
      </c>
      <c r="AP327">
        <f t="shared" ca="1" si="11"/>
        <v>0</v>
      </c>
      <c r="AQ327">
        <f t="shared" ca="1" si="11"/>
        <v>0</v>
      </c>
      <c r="AR327">
        <f t="shared" ca="1" si="11"/>
        <v>0</v>
      </c>
      <c r="AS327">
        <f t="shared" ca="1" si="11"/>
        <v>0</v>
      </c>
      <c r="AT327">
        <f t="shared" ca="1" si="11"/>
        <v>5</v>
      </c>
      <c r="AU327">
        <f t="shared" ca="1" si="11"/>
        <v>16</v>
      </c>
      <c r="AV327">
        <f t="shared" ca="1" si="11"/>
        <v>35</v>
      </c>
      <c r="AW327">
        <f t="shared" ca="1" si="11"/>
        <v>53</v>
      </c>
      <c r="AX327">
        <f t="shared" ca="1" si="11"/>
        <v>74</v>
      </c>
      <c r="AY327">
        <f t="shared" ca="1" si="11"/>
        <v>113</v>
      </c>
      <c r="AZ327">
        <f t="shared" ca="1" si="11"/>
        <v>174</v>
      </c>
      <c r="BA327">
        <f t="shared" ca="1" si="11"/>
        <v>286</v>
      </c>
      <c r="BB327">
        <f t="shared" ca="1" si="11"/>
        <v>440</v>
      </c>
      <c r="BC327">
        <f t="shared" ca="1" si="12"/>
        <v>726</v>
      </c>
      <c r="BD327">
        <f t="shared" ca="1" si="12"/>
        <v>988</v>
      </c>
      <c r="BE327">
        <f t="shared" ca="1" si="12"/>
        <v>1436</v>
      </c>
      <c r="BF327">
        <f t="shared" ca="1" si="12"/>
        <v>1791</v>
      </c>
      <c r="BG327">
        <f t="shared" ca="1" si="12"/>
        <v>2189</v>
      </c>
      <c r="BH327">
        <f t="shared" ca="1" si="12"/>
        <v>2577</v>
      </c>
      <c r="BI327">
        <f t="shared" ca="1" si="12"/>
        <v>3107</v>
      </c>
      <c r="BJ327">
        <f t="shared" ca="1" si="12"/>
        <v>3461</v>
      </c>
      <c r="BK327">
        <f t="shared" ca="1" si="12"/>
        <v>3908</v>
      </c>
      <c r="BL327">
        <f t="shared" ca="1" si="12"/>
        <v>4259</v>
      </c>
      <c r="BM327">
        <f t="shared" ca="1" si="12"/>
        <v>4704</v>
      </c>
      <c r="BN327">
        <f t="shared" si="12"/>
        <v>0</v>
      </c>
      <c r="BO327">
        <f t="shared" si="12"/>
        <v>0</v>
      </c>
      <c r="BP327">
        <f t="shared" si="12"/>
        <v>0</v>
      </c>
      <c r="BQ327">
        <f t="shared" si="12"/>
        <v>0</v>
      </c>
      <c r="BR327">
        <f t="shared" si="12"/>
        <v>0</v>
      </c>
      <c r="BS327">
        <f t="shared" si="13"/>
        <v>0</v>
      </c>
      <c r="BT327">
        <f t="shared" si="13"/>
        <v>0</v>
      </c>
      <c r="BU327">
        <f t="shared" si="13"/>
        <v>0</v>
      </c>
      <c r="BV327">
        <f t="shared" si="13"/>
        <v>0</v>
      </c>
      <c r="BW327">
        <f t="shared" si="13"/>
        <v>0</v>
      </c>
      <c r="BX327">
        <f t="shared" si="13"/>
        <v>0</v>
      </c>
      <c r="BY327">
        <f t="shared" si="13"/>
        <v>0</v>
      </c>
      <c r="BZ327">
        <f t="shared" si="13"/>
        <v>0</v>
      </c>
      <c r="CA327">
        <f t="shared" si="13"/>
        <v>0</v>
      </c>
      <c r="CB327">
        <f t="shared" si="13"/>
        <v>0</v>
      </c>
      <c r="CC327">
        <f t="shared" si="13"/>
        <v>0</v>
      </c>
      <c r="CD327">
        <f t="shared" si="13"/>
        <v>0</v>
      </c>
      <c r="CE327">
        <f t="shared" si="13"/>
        <v>0</v>
      </c>
      <c r="CF327">
        <f t="shared" si="13"/>
        <v>0</v>
      </c>
      <c r="CG327">
        <f t="shared" si="13"/>
        <v>0</v>
      </c>
      <c r="CH327">
        <f t="shared" si="13"/>
        <v>0</v>
      </c>
      <c r="CI327">
        <f t="shared" si="14"/>
        <v>0</v>
      </c>
      <c r="CJ327">
        <f t="shared" si="14"/>
        <v>0</v>
      </c>
      <c r="CK327">
        <f t="shared" si="14"/>
        <v>0</v>
      </c>
      <c r="CL327">
        <f t="shared" si="14"/>
        <v>0</v>
      </c>
      <c r="CM327">
        <f t="shared" si="14"/>
        <v>0</v>
      </c>
      <c r="CN327">
        <f t="shared" si="14"/>
        <v>0</v>
      </c>
      <c r="CO327">
        <f t="shared" si="14"/>
        <v>0</v>
      </c>
      <c r="CP327">
        <f t="shared" si="14"/>
        <v>0</v>
      </c>
      <c r="CQ327">
        <f t="shared" si="14"/>
        <v>0</v>
      </c>
      <c r="CR327">
        <f t="shared" si="14"/>
        <v>0</v>
      </c>
      <c r="CS327">
        <f t="shared" si="15"/>
        <v>0</v>
      </c>
      <c r="CT327">
        <f t="shared" si="15"/>
        <v>0</v>
      </c>
      <c r="CU327">
        <f t="shared" si="15"/>
        <v>0</v>
      </c>
      <c r="CV327">
        <f t="shared" si="15"/>
        <v>0</v>
      </c>
      <c r="CW327">
        <f t="shared" si="15"/>
        <v>0</v>
      </c>
      <c r="CX327">
        <f t="shared" si="15"/>
        <v>0</v>
      </c>
      <c r="CY327">
        <f t="shared" si="15"/>
        <v>0</v>
      </c>
      <c r="CZ327">
        <f t="shared" si="15"/>
        <v>0</v>
      </c>
      <c r="DA327">
        <f t="shared" si="15"/>
        <v>0</v>
      </c>
      <c r="DB327">
        <f t="shared" si="15"/>
        <v>0</v>
      </c>
      <c r="DD327" s="6">
        <f t="shared" si="16"/>
        <v>9</v>
      </c>
      <c r="DF327">
        <f t="shared" ca="1" si="17"/>
        <v>4976</v>
      </c>
      <c r="DG327">
        <f t="shared" ca="1" si="18"/>
        <v>30342</v>
      </c>
      <c r="DH327">
        <f ca="1">SUM($DF$316:DF327)/$DG$315</f>
        <v>0.73131552847832249</v>
      </c>
      <c r="DI327">
        <f t="shared" ca="1" si="19"/>
        <v>0.73131552847832249</v>
      </c>
      <c r="DK327">
        <v>12</v>
      </c>
      <c r="DP327" s="1"/>
      <c r="DQ327" s="1"/>
      <c r="DR327" s="1"/>
      <c r="DS327" s="1"/>
      <c r="DT327" s="1"/>
      <c r="DU327" s="1"/>
      <c r="DV327" s="1"/>
      <c r="DW327" s="1"/>
      <c r="DX327" s="1"/>
      <c r="DY327" s="1"/>
      <c r="DZ327" s="1"/>
      <c r="EA327" s="1"/>
    </row>
    <row r="328" spans="7:131">
      <c r="G328">
        <f t="shared" ca="1" si="9"/>
        <v>0</v>
      </c>
      <c r="H328">
        <f t="shared" ca="1" si="9"/>
        <v>0</v>
      </c>
      <c r="I328">
        <f t="shared" ca="1" si="9"/>
        <v>0</v>
      </c>
      <c r="J328">
        <f t="shared" ca="1" si="9"/>
        <v>0</v>
      </c>
      <c r="K328">
        <f t="shared" ca="1" si="9"/>
        <v>0</v>
      </c>
      <c r="L328">
        <f t="shared" ca="1" si="9"/>
        <v>0</v>
      </c>
      <c r="M328">
        <f t="shared" ca="1" si="9"/>
        <v>0</v>
      </c>
      <c r="N328">
        <f t="shared" ca="1" si="9"/>
        <v>0</v>
      </c>
      <c r="O328">
        <f t="shared" ca="1" si="9"/>
        <v>0</v>
      </c>
      <c r="P328">
        <f t="shared" ca="1" si="9"/>
        <v>0</v>
      </c>
      <c r="Q328">
        <f t="shared" ca="1" si="9"/>
        <v>0</v>
      </c>
      <c r="R328">
        <f t="shared" ca="1" si="9"/>
        <v>0</v>
      </c>
      <c r="S328">
        <f t="shared" ca="1" si="9"/>
        <v>0</v>
      </c>
      <c r="T328">
        <f t="shared" ca="1" si="9"/>
        <v>0</v>
      </c>
      <c r="U328">
        <f t="shared" ca="1" si="9"/>
        <v>0</v>
      </c>
      <c r="V328">
        <f t="shared" ca="1" si="9"/>
        <v>0</v>
      </c>
      <c r="W328">
        <f t="shared" ca="1" si="10"/>
        <v>0</v>
      </c>
      <c r="X328">
        <f t="shared" ca="1" si="10"/>
        <v>0</v>
      </c>
      <c r="Y328">
        <f t="shared" ca="1" si="10"/>
        <v>0</v>
      </c>
      <c r="Z328">
        <f t="shared" ca="1" si="10"/>
        <v>0</v>
      </c>
      <c r="AA328">
        <f t="shared" ca="1" si="10"/>
        <v>0</v>
      </c>
      <c r="AB328">
        <f t="shared" ca="1" si="10"/>
        <v>0</v>
      </c>
      <c r="AC328">
        <f t="shared" ca="1" si="10"/>
        <v>0</v>
      </c>
      <c r="AD328">
        <f t="shared" ca="1" si="10"/>
        <v>0</v>
      </c>
      <c r="AE328">
        <f t="shared" ca="1" si="10"/>
        <v>0</v>
      </c>
      <c r="AF328">
        <f t="shared" ca="1" si="10"/>
        <v>0</v>
      </c>
      <c r="AG328">
        <f t="shared" ca="1" si="10"/>
        <v>0</v>
      </c>
      <c r="AH328">
        <f t="shared" ca="1" si="10"/>
        <v>0</v>
      </c>
      <c r="AI328">
        <f t="shared" ca="1" si="10"/>
        <v>0</v>
      </c>
      <c r="AJ328">
        <f t="shared" ca="1" si="10"/>
        <v>0</v>
      </c>
      <c r="AK328">
        <f t="shared" ca="1" si="10"/>
        <v>0</v>
      </c>
      <c r="AL328">
        <f t="shared" ca="1" si="10"/>
        <v>0</v>
      </c>
      <c r="AM328">
        <f t="shared" ca="1" si="11"/>
        <v>0</v>
      </c>
      <c r="AN328">
        <f t="shared" ca="1" si="11"/>
        <v>0</v>
      </c>
      <c r="AO328">
        <f t="shared" ca="1" si="11"/>
        <v>0</v>
      </c>
      <c r="AP328">
        <f t="shared" ca="1" si="11"/>
        <v>0</v>
      </c>
      <c r="AQ328">
        <f t="shared" ca="1" si="11"/>
        <v>0</v>
      </c>
      <c r="AR328">
        <f t="shared" ca="1" si="11"/>
        <v>0</v>
      </c>
      <c r="AS328">
        <f t="shared" ca="1" si="11"/>
        <v>0</v>
      </c>
      <c r="AT328">
        <f t="shared" ca="1" si="11"/>
        <v>5</v>
      </c>
      <c r="AU328">
        <f t="shared" ca="1" si="11"/>
        <v>16</v>
      </c>
      <c r="AV328">
        <f t="shared" ca="1" si="11"/>
        <v>35</v>
      </c>
      <c r="AW328">
        <f t="shared" ca="1" si="11"/>
        <v>53</v>
      </c>
      <c r="AX328">
        <f t="shared" ca="1" si="11"/>
        <v>74</v>
      </c>
      <c r="AY328">
        <f t="shared" ca="1" si="11"/>
        <v>113</v>
      </c>
      <c r="AZ328">
        <f t="shared" ca="1" si="11"/>
        <v>174</v>
      </c>
      <c r="BA328">
        <f t="shared" ca="1" si="11"/>
        <v>286</v>
      </c>
      <c r="BB328">
        <f t="shared" ca="1" si="11"/>
        <v>440</v>
      </c>
      <c r="BC328">
        <f t="shared" ca="1" si="12"/>
        <v>726</v>
      </c>
      <c r="BD328">
        <f t="shared" ca="1" si="12"/>
        <v>988</v>
      </c>
      <c r="BE328">
        <f t="shared" ca="1" si="12"/>
        <v>1436</v>
      </c>
      <c r="BF328">
        <f t="shared" ca="1" si="12"/>
        <v>1791</v>
      </c>
      <c r="BG328">
        <f t="shared" ca="1" si="12"/>
        <v>2189</v>
      </c>
      <c r="BH328">
        <f t="shared" ca="1" si="12"/>
        <v>2577</v>
      </c>
      <c r="BI328">
        <f t="shared" ca="1" si="12"/>
        <v>3107</v>
      </c>
      <c r="BJ328">
        <f t="shared" ca="1" si="12"/>
        <v>3461</v>
      </c>
      <c r="BK328">
        <f t="shared" ca="1" si="12"/>
        <v>3908</v>
      </c>
      <c r="BL328">
        <f t="shared" ca="1" si="12"/>
        <v>4259</v>
      </c>
      <c r="BM328">
        <f t="shared" si="12"/>
        <v>0</v>
      </c>
      <c r="BN328">
        <f t="shared" si="12"/>
        <v>0</v>
      </c>
      <c r="BO328">
        <f t="shared" si="12"/>
        <v>0</v>
      </c>
      <c r="BP328">
        <f t="shared" si="12"/>
        <v>0</v>
      </c>
      <c r="BQ328">
        <f t="shared" si="12"/>
        <v>0</v>
      </c>
      <c r="BR328">
        <f t="shared" si="12"/>
        <v>0</v>
      </c>
      <c r="BS328">
        <f t="shared" si="13"/>
        <v>0</v>
      </c>
      <c r="BT328">
        <f t="shared" si="13"/>
        <v>0</v>
      </c>
      <c r="BU328">
        <f t="shared" si="13"/>
        <v>0</v>
      </c>
      <c r="BV328">
        <f t="shared" si="13"/>
        <v>0</v>
      </c>
      <c r="BW328">
        <f t="shared" si="13"/>
        <v>0</v>
      </c>
      <c r="BX328">
        <f t="shared" si="13"/>
        <v>0</v>
      </c>
      <c r="BY328">
        <f t="shared" si="13"/>
        <v>0</v>
      </c>
      <c r="BZ328">
        <f t="shared" si="13"/>
        <v>0</v>
      </c>
      <c r="CA328">
        <f t="shared" si="13"/>
        <v>0</v>
      </c>
      <c r="CB328">
        <f t="shared" si="13"/>
        <v>0</v>
      </c>
      <c r="CC328">
        <f t="shared" si="13"/>
        <v>0</v>
      </c>
      <c r="CD328">
        <f t="shared" si="13"/>
        <v>0</v>
      </c>
      <c r="CE328">
        <f t="shared" si="13"/>
        <v>0</v>
      </c>
      <c r="CF328">
        <f t="shared" si="13"/>
        <v>0</v>
      </c>
      <c r="CG328">
        <f t="shared" si="13"/>
        <v>0</v>
      </c>
      <c r="CH328">
        <f t="shared" si="13"/>
        <v>0</v>
      </c>
      <c r="CI328">
        <f t="shared" si="14"/>
        <v>0</v>
      </c>
      <c r="CJ328">
        <f t="shared" si="14"/>
        <v>0</v>
      </c>
      <c r="CK328">
        <f t="shared" si="14"/>
        <v>0</v>
      </c>
      <c r="CL328">
        <f t="shared" si="14"/>
        <v>0</v>
      </c>
      <c r="CM328">
        <f t="shared" si="14"/>
        <v>0</v>
      </c>
      <c r="CN328">
        <f t="shared" si="14"/>
        <v>0</v>
      </c>
      <c r="CO328">
        <f t="shared" si="14"/>
        <v>0</v>
      </c>
      <c r="CP328">
        <f t="shared" si="14"/>
        <v>0</v>
      </c>
      <c r="CQ328">
        <f t="shared" si="14"/>
        <v>0</v>
      </c>
      <c r="CR328">
        <f t="shared" si="14"/>
        <v>0</v>
      </c>
      <c r="CS328">
        <f t="shared" si="15"/>
        <v>0</v>
      </c>
      <c r="CT328">
        <f t="shared" si="15"/>
        <v>0</v>
      </c>
      <c r="CU328">
        <f t="shared" si="15"/>
        <v>0</v>
      </c>
      <c r="CV328">
        <f t="shared" si="15"/>
        <v>0</v>
      </c>
      <c r="CW328">
        <f t="shared" si="15"/>
        <v>0</v>
      </c>
      <c r="CX328">
        <f t="shared" si="15"/>
        <v>0</v>
      </c>
      <c r="CY328">
        <f t="shared" si="15"/>
        <v>0</v>
      </c>
      <c r="CZ328">
        <f t="shared" si="15"/>
        <v>0</v>
      </c>
      <c r="DA328">
        <f t="shared" si="15"/>
        <v>0</v>
      </c>
      <c r="DB328">
        <f t="shared" si="15"/>
        <v>0</v>
      </c>
      <c r="DD328" s="6">
        <f t="shared" si="16"/>
        <v>8</v>
      </c>
      <c r="DF328">
        <f t="shared" ca="1" si="17"/>
        <v>4704</v>
      </c>
      <c r="DG328">
        <f t="shared" ca="1" si="18"/>
        <v>25638</v>
      </c>
      <c r="DH328">
        <f ca="1">SUM($DF$316:DF328)/$DG$315</f>
        <v>0.77297038821195807</v>
      </c>
      <c r="DI328">
        <f t="shared" ca="1" si="19"/>
        <v>0.77297038821195807</v>
      </c>
      <c r="DK328">
        <v>13</v>
      </c>
      <c r="DP328" s="1"/>
      <c r="DQ328" s="1"/>
      <c r="DR328" s="1"/>
      <c r="DS328" s="1"/>
      <c r="DT328" s="1"/>
      <c r="DU328" s="1"/>
      <c r="DV328" s="1"/>
      <c r="DW328" s="1"/>
      <c r="DX328" s="1"/>
      <c r="DY328" s="1"/>
      <c r="DZ328" s="1"/>
      <c r="EA328" s="1"/>
    </row>
    <row r="329" spans="7:131">
      <c r="G329">
        <f t="shared" ca="1" si="9"/>
        <v>0</v>
      </c>
      <c r="H329">
        <f t="shared" ca="1" si="9"/>
        <v>0</v>
      </c>
      <c r="I329">
        <f t="shared" ca="1" si="9"/>
        <v>0</v>
      </c>
      <c r="J329">
        <f t="shared" ca="1" si="9"/>
        <v>0</v>
      </c>
      <c r="K329">
        <f t="shared" ca="1" si="9"/>
        <v>0</v>
      </c>
      <c r="L329">
        <f t="shared" ca="1" si="9"/>
        <v>0</v>
      </c>
      <c r="M329">
        <f t="shared" ca="1" si="9"/>
        <v>0</v>
      </c>
      <c r="N329">
        <f t="shared" ca="1" si="9"/>
        <v>0</v>
      </c>
      <c r="O329">
        <f t="shared" ca="1" si="9"/>
        <v>0</v>
      </c>
      <c r="P329">
        <f t="shared" ca="1" si="9"/>
        <v>0</v>
      </c>
      <c r="Q329">
        <f t="shared" ca="1" si="9"/>
        <v>0</v>
      </c>
      <c r="R329">
        <f t="shared" ca="1" si="9"/>
        <v>0</v>
      </c>
      <c r="S329">
        <f t="shared" ca="1" si="9"/>
        <v>0</v>
      </c>
      <c r="T329">
        <f t="shared" ca="1" si="9"/>
        <v>0</v>
      </c>
      <c r="U329">
        <f t="shared" ca="1" si="9"/>
        <v>0</v>
      </c>
      <c r="V329">
        <f t="shared" ca="1" si="9"/>
        <v>0</v>
      </c>
      <c r="W329">
        <f t="shared" ca="1" si="10"/>
        <v>0</v>
      </c>
      <c r="X329">
        <f t="shared" ca="1" si="10"/>
        <v>0</v>
      </c>
      <c r="Y329">
        <f t="shared" ca="1" si="10"/>
        <v>0</v>
      </c>
      <c r="Z329">
        <f t="shared" ca="1" si="10"/>
        <v>0</v>
      </c>
      <c r="AA329">
        <f t="shared" ca="1" si="10"/>
        <v>0</v>
      </c>
      <c r="AB329">
        <f t="shared" ca="1" si="10"/>
        <v>0</v>
      </c>
      <c r="AC329">
        <f t="shared" ca="1" si="10"/>
        <v>0</v>
      </c>
      <c r="AD329">
        <f t="shared" ca="1" si="10"/>
        <v>0</v>
      </c>
      <c r="AE329">
        <f t="shared" ca="1" si="10"/>
        <v>0</v>
      </c>
      <c r="AF329">
        <f t="shared" ca="1" si="10"/>
        <v>0</v>
      </c>
      <c r="AG329">
        <f t="shared" ca="1" si="10"/>
        <v>0</v>
      </c>
      <c r="AH329">
        <f t="shared" ca="1" si="10"/>
        <v>0</v>
      </c>
      <c r="AI329">
        <f t="shared" ca="1" si="10"/>
        <v>0</v>
      </c>
      <c r="AJ329">
        <f t="shared" ca="1" si="10"/>
        <v>0</v>
      </c>
      <c r="AK329">
        <f t="shared" ca="1" si="10"/>
        <v>0</v>
      </c>
      <c r="AL329">
        <f t="shared" ca="1" si="10"/>
        <v>0</v>
      </c>
      <c r="AM329">
        <f t="shared" ca="1" si="11"/>
        <v>0</v>
      </c>
      <c r="AN329">
        <f t="shared" ca="1" si="11"/>
        <v>0</v>
      </c>
      <c r="AO329">
        <f t="shared" ca="1" si="11"/>
        <v>0</v>
      </c>
      <c r="AP329">
        <f t="shared" ca="1" si="11"/>
        <v>0</v>
      </c>
      <c r="AQ329">
        <f t="shared" ca="1" si="11"/>
        <v>0</v>
      </c>
      <c r="AR329">
        <f t="shared" ca="1" si="11"/>
        <v>0</v>
      </c>
      <c r="AS329">
        <f t="shared" ca="1" si="11"/>
        <v>0</v>
      </c>
      <c r="AT329">
        <f t="shared" ca="1" si="11"/>
        <v>5</v>
      </c>
      <c r="AU329">
        <f t="shared" ca="1" si="11"/>
        <v>16</v>
      </c>
      <c r="AV329">
        <f t="shared" ca="1" si="11"/>
        <v>35</v>
      </c>
      <c r="AW329">
        <f t="shared" ca="1" si="11"/>
        <v>53</v>
      </c>
      <c r="AX329">
        <f t="shared" ca="1" si="11"/>
        <v>74</v>
      </c>
      <c r="AY329">
        <f t="shared" ca="1" si="11"/>
        <v>113</v>
      </c>
      <c r="AZ329">
        <f t="shared" ca="1" si="11"/>
        <v>174</v>
      </c>
      <c r="BA329">
        <f t="shared" ca="1" si="11"/>
        <v>286</v>
      </c>
      <c r="BB329">
        <f t="shared" ca="1" si="11"/>
        <v>440</v>
      </c>
      <c r="BC329">
        <f t="shared" ca="1" si="12"/>
        <v>726</v>
      </c>
      <c r="BD329">
        <f t="shared" ca="1" si="12"/>
        <v>988</v>
      </c>
      <c r="BE329">
        <f t="shared" ca="1" si="12"/>
        <v>1436</v>
      </c>
      <c r="BF329">
        <f t="shared" ca="1" si="12"/>
        <v>1791</v>
      </c>
      <c r="BG329">
        <f t="shared" ca="1" si="12"/>
        <v>2189</v>
      </c>
      <c r="BH329">
        <f t="shared" ca="1" si="12"/>
        <v>2577</v>
      </c>
      <c r="BI329">
        <f t="shared" ca="1" si="12"/>
        <v>3107</v>
      </c>
      <c r="BJ329">
        <f t="shared" ca="1" si="12"/>
        <v>3461</v>
      </c>
      <c r="BK329">
        <f t="shared" ca="1" si="12"/>
        <v>3908</v>
      </c>
      <c r="BL329">
        <f t="shared" si="12"/>
        <v>0</v>
      </c>
      <c r="BM329">
        <f t="shared" si="12"/>
        <v>0</v>
      </c>
      <c r="BN329">
        <f t="shared" si="12"/>
        <v>0</v>
      </c>
      <c r="BO329">
        <f t="shared" si="12"/>
        <v>0</v>
      </c>
      <c r="BP329">
        <f t="shared" si="12"/>
        <v>0</v>
      </c>
      <c r="BQ329">
        <f t="shared" si="12"/>
        <v>0</v>
      </c>
      <c r="BR329">
        <f t="shared" si="12"/>
        <v>0</v>
      </c>
      <c r="BS329">
        <f t="shared" si="13"/>
        <v>0</v>
      </c>
      <c r="BT329">
        <f t="shared" si="13"/>
        <v>0</v>
      </c>
      <c r="BU329">
        <f t="shared" si="13"/>
        <v>0</v>
      </c>
      <c r="BV329">
        <f t="shared" si="13"/>
        <v>0</v>
      </c>
      <c r="BW329">
        <f t="shared" si="13"/>
        <v>0</v>
      </c>
      <c r="BX329">
        <f t="shared" si="13"/>
        <v>0</v>
      </c>
      <c r="BY329">
        <f t="shared" si="13"/>
        <v>0</v>
      </c>
      <c r="BZ329">
        <f t="shared" si="13"/>
        <v>0</v>
      </c>
      <c r="CA329">
        <f t="shared" si="13"/>
        <v>0</v>
      </c>
      <c r="CB329">
        <f t="shared" si="13"/>
        <v>0</v>
      </c>
      <c r="CC329">
        <f t="shared" si="13"/>
        <v>0</v>
      </c>
      <c r="CD329">
        <f t="shared" si="13"/>
        <v>0</v>
      </c>
      <c r="CE329">
        <f t="shared" si="13"/>
        <v>0</v>
      </c>
      <c r="CF329">
        <f t="shared" si="13"/>
        <v>0</v>
      </c>
      <c r="CG329">
        <f t="shared" si="13"/>
        <v>0</v>
      </c>
      <c r="CH329">
        <f t="shared" si="13"/>
        <v>0</v>
      </c>
      <c r="CI329">
        <f t="shared" si="14"/>
        <v>0</v>
      </c>
      <c r="CJ329">
        <f t="shared" si="14"/>
        <v>0</v>
      </c>
      <c r="CK329">
        <f t="shared" si="14"/>
        <v>0</v>
      </c>
      <c r="CL329">
        <f t="shared" si="14"/>
        <v>0</v>
      </c>
      <c r="CM329">
        <f t="shared" si="14"/>
        <v>0</v>
      </c>
      <c r="CN329">
        <f t="shared" si="14"/>
        <v>0</v>
      </c>
      <c r="CO329">
        <f t="shared" si="14"/>
        <v>0</v>
      </c>
      <c r="CP329">
        <f t="shared" si="14"/>
        <v>0</v>
      </c>
      <c r="CQ329">
        <f t="shared" si="14"/>
        <v>0</v>
      </c>
      <c r="CR329">
        <f t="shared" si="14"/>
        <v>0</v>
      </c>
      <c r="CS329">
        <f t="shared" si="15"/>
        <v>0</v>
      </c>
      <c r="CT329">
        <f t="shared" si="15"/>
        <v>0</v>
      </c>
      <c r="CU329">
        <f t="shared" si="15"/>
        <v>0</v>
      </c>
      <c r="CV329">
        <f t="shared" si="15"/>
        <v>0</v>
      </c>
      <c r="CW329">
        <f t="shared" si="15"/>
        <v>0</v>
      </c>
      <c r="CX329">
        <f t="shared" si="15"/>
        <v>0</v>
      </c>
      <c r="CY329">
        <f t="shared" si="15"/>
        <v>0</v>
      </c>
      <c r="CZ329">
        <f t="shared" si="15"/>
        <v>0</v>
      </c>
      <c r="DA329">
        <f t="shared" si="15"/>
        <v>0</v>
      </c>
      <c r="DB329">
        <f t="shared" si="15"/>
        <v>0</v>
      </c>
      <c r="DD329" s="6">
        <f t="shared" si="16"/>
        <v>7</v>
      </c>
      <c r="DF329">
        <f t="shared" ca="1" si="17"/>
        <v>4259</v>
      </c>
      <c r="DG329">
        <f t="shared" ca="1" si="18"/>
        <v>21379</v>
      </c>
      <c r="DH329">
        <f ca="1">SUM($DF$316:DF329)/$DG$315</f>
        <v>0.81068468404647209</v>
      </c>
      <c r="DI329">
        <f t="shared" ca="1" si="19"/>
        <v>0.81068468404647209</v>
      </c>
      <c r="DK329">
        <v>14</v>
      </c>
      <c r="DP329" s="1"/>
      <c r="DQ329" s="1"/>
      <c r="DR329" s="1"/>
      <c r="DS329" s="1"/>
      <c r="DT329" s="1"/>
      <c r="DU329" s="1"/>
      <c r="DV329" s="1"/>
      <c r="DW329" s="1"/>
      <c r="DX329" s="1"/>
      <c r="DY329" s="1"/>
      <c r="DZ329" s="1"/>
      <c r="EA329" s="1"/>
    </row>
    <row r="330" spans="7:131">
      <c r="G330">
        <f t="shared" ca="1" si="9"/>
        <v>0</v>
      </c>
      <c r="H330">
        <f t="shared" ca="1" si="9"/>
        <v>0</v>
      </c>
      <c r="I330">
        <f t="shared" ca="1" si="9"/>
        <v>0</v>
      </c>
      <c r="J330">
        <f t="shared" ca="1" si="9"/>
        <v>0</v>
      </c>
      <c r="K330">
        <f t="shared" ca="1" si="9"/>
        <v>0</v>
      </c>
      <c r="L330">
        <f t="shared" ca="1" si="9"/>
        <v>0</v>
      </c>
      <c r="M330">
        <f t="shared" ca="1" si="9"/>
        <v>0</v>
      </c>
      <c r="N330">
        <f t="shared" ca="1" si="9"/>
        <v>0</v>
      </c>
      <c r="O330">
        <f t="shared" ca="1" si="9"/>
        <v>0</v>
      </c>
      <c r="P330">
        <f t="shared" ca="1" si="9"/>
        <v>0</v>
      </c>
      <c r="Q330">
        <f t="shared" ca="1" si="9"/>
        <v>0</v>
      </c>
      <c r="R330">
        <f t="shared" ca="1" si="9"/>
        <v>0</v>
      </c>
      <c r="S330">
        <f t="shared" ca="1" si="9"/>
        <v>0</v>
      </c>
      <c r="T330">
        <f t="shared" ca="1" si="9"/>
        <v>0</v>
      </c>
      <c r="U330">
        <f t="shared" ca="1" si="9"/>
        <v>0</v>
      </c>
      <c r="V330">
        <f t="shared" ref="Q330:AF345" ca="1" si="20">IF(V$1&lt;$DD330,V$314,0)</f>
        <v>0</v>
      </c>
      <c r="W330">
        <f t="shared" ca="1" si="20"/>
        <v>0</v>
      </c>
      <c r="X330">
        <f t="shared" ca="1" si="20"/>
        <v>0</v>
      </c>
      <c r="Y330">
        <f t="shared" ca="1" si="20"/>
        <v>0</v>
      </c>
      <c r="Z330">
        <f t="shared" ca="1" si="20"/>
        <v>0</v>
      </c>
      <c r="AA330">
        <f t="shared" ca="1" si="10"/>
        <v>0</v>
      </c>
      <c r="AB330">
        <f t="shared" ca="1" si="10"/>
        <v>0</v>
      </c>
      <c r="AC330">
        <f t="shared" ca="1" si="10"/>
        <v>0</v>
      </c>
      <c r="AD330">
        <f t="shared" ca="1" si="10"/>
        <v>0</v>
      </c>
      <c r="AE330">
        <f t="shared" ca="1" si="10"/>
        <v>0</v>
      </c>
      <c r="AF330">
        <f t="shared" ca="1" si="10"/>
        <v>0</v>
      </c>
      <c r="AG330">
        <f t="shared" ca="1" si="10"/>
        <v>0</v>
      </c>
      <c r="AH330">
        <f t="shared" ca="1" si="10"/>
        <v>0</v>
      </c>
      <c r="AI330">
        <f t="shared" ca="1" si="10"/>
        <v>0</v>
      </c>
      <c r="AJ330">
        <f t="shared" ca="1" si="10"/>
        <v>0</v>
      </c>
      <c r="AK330">
        <f t="shared" ca="1" si="10"/>
        <v>0</v>
      </c>
      <c r="AL330">
        <f t="shared" ca="1" si="10"/>
        <v>0</v>
      </c>
      <c r="AM330">
        <f t="shared" ca="1" si="11"/>
        <v>0</v>
      </c>
      <c r="AN330">
        <f t="shared" ca="1" si="11"/>
        <v>0</v>
      </c>
      <c r="AO330">
        <f t="shared" ca="1" si="11"/>
        <v>0</v>
      </c>
      <c r="AP330">
        <f t="shared" ca="1" si="11"/>
        <v>0</v>
      </c>
      <c r="AQ330">
        <f t="shared" ca="1" si="11"/>
        <v>0</v>
      </c>
      <c r="AR330">
        <f t="shared" ca="1" si="11"/>
        <v>0</v>
      </c>
      <c r="AS330">
        <f t="shared" ca="1" si="11"/>
        <v>0</v>
      </c>
      <c r="AT330">
        <f t="shared" ca="1" si="11"/>
        <v>5</v>
      </c>
      <c r="AU330">
        <f t="shared" ca="1" si="11"/>
        <v>16</v>
      </c>
      <c r="AV330">
        <f t="shared" ca="1" si="11"/>
        <v>35</v>
      </c>
      <c r="AW330">
        <f t="shared" ca="1" si="11"/>
        <v>53</v>
      </c>
      <c r="AX330">
        <f t="shared" ca="1" si="11"/>
        <v>74</v>
      </c>
      <c r="AY330">
        <f t="shared" ca="1" si="11"/>
        <v>113</v>
      </c>
      <c r="AZ330">
        <f t="shared" ca="1" si="11"/>
        <v>174</v>
      </c>
      <c r="BA330">
        <f t="shared" ca="1" si="11"/>
        <v>286</v>
      </c>
      <c r="BB330">
        <f t="shared" ref="BB330:BK339" ca="1" si="21">IF(BB$1&lt;$DD330,BB$314,0)</f>
        <v>440</v>
      </c>
      <c r="BC330">
        <f t="shared" ca="1" si="21"/>
        <v>726</v>
      </c>
      <c r="BD330">
        <f t="shared" ca="1" si="21"/>
        <v>988</v>
      </c>
      <c r="BE330">
        <f t="shared" ca="1" si="12"/>
        <v>1436</v>
      </c>
      <c r="BF330">
        <f t="shared" ca="1" si="12"/>
        <v>1791</v>
      </c>
      <c r="BG330">
        <f t="shared" ca="1" si="12"/>
        <v>2189</v>
      </c>
      <c r="BH330">
        <f t="shared" ca="1" si="12"/>
        <v>2577</v>
      </c>
      <c r="BI330">
        <f t="shared" ca="1" si="12"/>
        <v>3107</v>
      </c>
      <c r="BJ330">
        <f t="shared" ca="1" si="12"/>
        <v>3461</v>
      </c>
      <c r="BK330">
        <f t="shared" si="12"/>
        <v>0</v>
      </c>
      <c r="BL330">
        <f t="shared" si="12"/>
        <v>0</v>
      </c>
      <c r="BM330">
        <f t="shared" si="12"/>
        <v>0</v>
      </c>
      <c r="BN330">
        <f t="shared" si="12"/>
        <v>0</v>
      </c>
      <c r="BO330">
        <f t="shared" si="12"/>
        <v>0</v>
      </c>
      <c r="BP330">
        <f t="shared" si="12"/>
        <v>0</v>
      </c>
      <c r="BQ330">
        <f t="shared" si="12"/>
        <v>0</v>
      </c>
      <c r="BR330">
        <f t="shared" si="12"/>
        <v>0</v>
      </c>
      <c r="BS330">
        <f t="shared" si="13"/>
        <v>0</v>
      </c>
      <c r="BT330">
        <f t="shared" si="13"/>
        <v>0</v>
      </c>
      <c r="BU330">
        <f t="shared" si="13"/>
        <v>0</v>
      </c>
      <c r="BV330">
        <f t="shared" si="13"/>
        <v>0</v>
      </c>
      <c r="BW330">
        <f t="shared" si="13"/>
        <v>0</v>
      </c>
      <c r="BX330">
        <f t="shared" si="13"/>
        <v>0</v>
      </c>
      <c r="BY330">
        <f t="shared" si="13"/>
        <v>0</v>
      </c>
      <c r="BZ330">
        <f t="shared" si="13"/>
        <v>0</v>
      </c>
      <c r="CA330">
        <f t="shared" si="13"/>
        <v>0</v>
      </c>
      <c r="CB330">
        <f t="shared" si="13"/>
        <v>0</v>
      </c>
      <c r="CC330">
        <f t="shared" si="13"/>
        <v>0</v>
      </c>
      <c r="CD330">
        <f t="shared" si="13"/>
        <v>0</v>
      </c>
      <c r="CE330">
        <f t="shared" si="13"/>
        <v>0</v>
      </c>
      <c r="CF330">
        <f t="shared" si="13"/>
        <v>0</v>
      </c>
      <c r="CG330">
        <f t="shared" si="13"/>
        <v>0</v>
      </c>
      <c r="CH330">
        <f t="shared" ref="CH330:CQ339" si="22">IF(CH$1&lt;$DD330,CH$314,0)</f>
        <v>0</v>
      </c>
      <c r="CI330">
        <f t="shared" si="14"/>
        <v>0</v>
      </c>
      <c r="CJ330">
        <f t="shared" si="14"/>
        <v>0</v>
      </c>
      <c r="CK330">
        <f t="shared" si="14"/>
        <v>0</v>
      </c>
      <c r="CL330">
        <f t="shared" si="14"/>
        <v>0</v>
      </c>
      <c r="CM330">
        <f t="shared" si="14"/>
        <v>0</v>
      </c>
      <c r="CN330">
        <f t="shared" si="14"/>
        <v>0</v>
      </c>
      <c r="CO330">
        <f t="shared" si="14"/>
        <v>0</v>
      </c>
      <c r="CP330">
        <f t="shared" si="14"/>
        <v>0</v>
      </c>
      <c r="CQ330">
        <f t="shared" si="14"/>
        <v>0</v>
      </c>
      <c r="CR330">
        <f t="shared" si="14"/>
        <v>0</v>
      </c>
      <c r="CS330">
        <f t="shared" si="15"/>
        <v>0</v>
      </c>
      <c r="CT330">
        <f t="shared" si="15"/>
        <v>0</v>
      </c>
      <c r="CU330">
        <f t="shared" si="15"/>
        <v>0</v>
      </c>
      <c r="CV330">
        <f t="shared" si="15"/>
        <v>0</v>
      </c>
      <c r="CW330">
        <f t="shared" si="15"/>
        <v>0</v>
      </c>
      <c r="CX330">
        <f t="shared" si="15"/>
        <v>0</v>
      </c>
      <c r="CY330">
        <f t="shared" si="15"/>
        <v>0</v>
      </c>
      <c r="CZ330">
        <f t="shared" si="15"/>
        <v>0</v>
      </c>
      <c r="DA330">
        <f t="shared" si="15"/>
        <v>0</v>
      </c>
      <c r="DB330">
        <f t="shared" si="15"/>
        <v>0</v>
      </c>
      <c r="DD330" s="6">
        <f t="shared" si="16"/>
        <v>6</v>
      </c>
      <c r="DF330">
        <f t="shared" ca="1" si="17"/>
        <v>3908</v>
      </c>
      <c r="DG330">
        <f t="shared" ca="1" si="18"/>
        <v>17471</v>
      </c>
      <c r="DH330">
        <f ca="1">SUM($DF$316:DF330)/$DG$315</f>
        <v>0.8452908047605554</v>
      </c>
      <c r="DI330">
        <f t="shared" ca="1" si="19"/>
        <v>0.8452908047605554</v>
      </c>
      <c r="DK330">
        <v>15</v>
      </c>
      <c r="DP330" s="1"/>
      <c r="DQ330" s="1"/>
      <c r="DR330" s="1"/>
      <c r="DS330" s="1"/>
      <c r="DT330" s="1"/>
      <c r="DU330" s="1"/>
      <c r="DV330" s="1"/>
      <c r="DW330" s="1"/>
      <c r="DX330" s="1"/>
      <c r="DY330" s="1"/>
      <c r="DZ330" s="1"/>
      <c r="EA330" s="1"/>
    </row>
    <row r="331" spans="7:131">
      <c r="G331">
        <f t="shared" ref="G331:V346" ca="1" si="23">IF(G$1&lt;$DD331,G$314,0)</f>
        <v>0</v>
      </c>
      <c r="H331">
        <f t="shared" ca="1" si="23"/>
        <v>0</v>
      </c>
      <c r="I331">
        <f t="shared" ca="1" si="23"/>
        <v>0</v>
      </c>
      <c r="J331">
        <f t="shared" ca="1" si="23"/>
        <v>0</v>
      </c>
      <c r="K331">
        <f t="shared" ca="1" si="23"/>
        <v>0</v>
      </c>
      <c r="L331">
        <f t="shared" ca="1" si="23"/>
        <v>0</v>
      </c>
      <c r="M331">
        <f t="shared" ca="1" si="23"/>
        <v>0</v>
      </c>
      <c r="N331">
        <f t="shared" ca="1" si="23"/>
        <v>0</v>
      </c>
      <c r="O331">
        <f t="shared" ca="1" si="23"/>
        <v>0</v>
      </c>
      <c r="P331">
        <f t="shared" ca="1" si="23"/>
        <v>0</v>
      </c>
      <c r="Q331">
        <f t="shared" ca="1" si="20"/>
        <v>0</v>
      </c>
      <c r="R331">
        <f t="shared" ca="1" si="20"/>
        <v>0</v>
      </c>
      <c r="S331">
        <f t="shared" ca="1" si="20"/>
        <v>0</v>
      </c>
      <c r="T331">
        <f t="shared" ca="1" si="20"/>
        <v>0</v>
      </c>
      <c r="U331">
        <f t="shared" ca="1" si="20"/>
        <v>0</v>
      </c>
      <c r="V331">
        <f t="shared" ca="1" si="20"/>
        <v>0</v>
      </c>
      <c r="W331">
        <f t="shared" ca="1" si="20"/>
        <v>0</v>
      </c>
      <c r="X331">
        <f t="shared" ca="1" si="20"/>
        <v>0</v>
      </c>
      <c r="Y331">
        <f t="shared" ca="1" si="20"/>
        <v>0</v>
      </c>
      <c r="Z331">
        <f t="shared" ca="1" si="20"/>
        <v>0</v>
      </c>
      <c r="AA331">
        <f t="shared" ca="1" si="20"/>
        <v>0</v>
      </c>
      <c r="AB331">
        <f t="shared" ca="1" si="20"/>
        <v>0</v>
      </c>
      <c r="AC331">
        <f t="shared" ca="1" si="20"/>
        <v>0</v>
      </c>
      <c r="AD331">
        <f t="shared" ca="1" si="20"/>
        <v>0</v>
      </c>
      <c r="AE331">
        <f t="shared" ca="1" si="20"/>
        <v>0</v>
      </c>
      <c r="AF331">
        <f t="shared" ca="1" si="20"/>
        <v>0</v>
      </c>
      <c r="AG331">
        <f t="shared" ref="AG331:AV346" ca="1" si="24">IF(AG$1&lt;$DD331,AG$314,0)</f>
        <v>0</v>
      </c>
      <c r="AH331">
        <f t="shared" ca="1" si="24"/>
        <v>0</v>
      </c>
      <c r="AI331">
        <f t="shared" ca="1" si="24"/>
        <v>0</v>
      </c>
      <c r="AJ331">
        <f t="shared" ca="1" si="24"/>
        <v>0</v>
      </c>
      <c r="AK331">
        <f t="shared" ca="1" si="24"/>
        <v>0</v>
      </c>
      <c r="AL331">
        <f t="shared" ca="1" si="24"/>
        <v>0</v>
      </c>
      <c r="AM331">
        <f t="shared" ca="1" si="24"/>
        <v>0</v>
      </c>
      <c r="AN331">
        <f t="shared" ca="1" si="24"/>
        <v>0</v>
      </c>
      <c r="AO331">
        <f t="shared" ca="1" si="24"/>
        <v>0</v>
      </c>
      <c r="AP331">
        <f t="shared" ca="1" si="24"/>
        <v>0</v>
      </c>
      <c r="AQ331">
        <f t="shared" ca="1" si="24"/>
        <v>0</v>
      </c>
      <c r="AR331">
        <f t="shared" ca="1" si="24"/>
        <v>0</v>
      </c>
      <c r="AS331">
        <f t="shared" ca="1" si="24"/>
        <v>0</v>
      </c>
      <c r="AT331">
        <f t="shared" ca="1" si="24"/>
        <v>5</v>
      </c>
      <c r="AU331">
        <f t="shared" ca="1" si="24"/>
        <v>16</v>
      </c>
      <c r="AV331">
        <f t="shared" ca="1" si="24"/>
        <v>35</v>
      </c>
      <c r="AW331">
        <f t="shared" ref="AW331:BL346" ca="1" si="25">IF(AW$1&lt;$DD331,AW$314,0)</f>
        <v>53</v>
      </c>
      <c r="AX331">
        <f t="shared" ca="1" si="25"/>
        <v>74</v>
      </c>
      <c r="AY331">
        <f t="shared" ca="1" si="25"/>
        <v>113</v>
      </c>
      <c r="AZ331">
        <f t="shared" ca="1" si="25"/>
        <v>174</v>
      </c>
      <c r="BA331">
        <f t="shared" ca="1" si="25"/>
        <v>286</v>
      </c>
      <c r="BB331">
        <f t="shared" ca="1" si="25"/>
        <v>440</v>
      </c>
      <c r="BC331">
        <f t="shared" ca="1" si="25"/>
        <v>726</v>
      </c>
      <c r="BD331">
        <f t="shared" ca="1" si="25"/>
        <v>988</v>
      </c>
      <c r="BE331">
        <f t="shared" ca="1" si="25"/>
        <v>1436</v>
      </c>
      <c r="BF331">
        <f t="shared" ca="1" si="25"/>
        <v>1791</v>
      </c>
      <c r="BG331">
        <f t="shared" ca="1" si="25"/>
        <v>2189</v>
      </c>
      <c r="BH331">
        <f t="shared" ca="1" si="25"/>
        <v>2577</v>
      </c>
      <c r="BI331">
        <f t="shared" ca="1" si="25"/>
        <v>3107</v>
      </c>
      <c r="BJ331">
        <f t="shared" si="25"/>
        <v>0</v>
      </c>
      <c r="BK331">
        <f t="shared" si="25"/>
        <v>0</v>
      </c>
      <c r="BL331">
        <f t="shared" si="25"/>
        <v>0</v>
      </c>
      <c r="BM331">
        <f t="shared" ref="BM331:CB346" si="26">IF(BM$1&lt;$DD331,BM$314,0)</f>
        <v>0</v>
      </c>
      <c r="BN331">
        <f t="shared" si="26"/>
        <v>0</v>
      </c>
      <c r="BO331">
        <f t="shared" si="26"/>
        <v>0</v>
      </c>
      <c r="BP331">
        <f t="shared" si="26"/>
        <v>0</v>
      </c>
      <c r="BQ331">
        <f t="shared" si="26"/>
        <v>0</v>
      </c>
      <c r="BR331">
        <f t="shared" si="26"/>
        <v>0</v>
      </c>
      <c r="BS331">
        <f t="shared" si="26"/>
        <v>0</v>
      </c>
      <c r="BT331">
        <f t="shared" si="26"/>
        <v>0</v>
      </c>
      <c r="BU331">
        <f t="shared" si="26"/>
        <v>0</v>
      </c>
      <c r="BV331">
        <f t="shared" si="26"/>
        <v>0</v>
      </c>
      <c r="BW331">
        <f t="shared" si="26"/>
        <v>0</v>
      </c>
      <c r="BX331">
        <f t="shared" si="26"/>
        <v>0</v>
      </c>
      <c r="BY331">
        <f t="shared" si="26"/>
        <v>0</v>
      </c>
      <c r="BZ331">
        <f t="shared" si="26"/>
        <v>0</v>
      </c>
      <c r="CA331">
        <f t="shared" si="26"/>
        <v>0</v>
      </c>
      <c r="CB331">
        <f t="shared" si="26"/>
        <v>0</v>
      </c>
      <c r="CC331">
        <f t="shared" ref="CC331:CR346" si="27">IF(CC$1&lt;$DD331,CC$314,0)</f>
        <v>0</v>
      </c>
      <c r="CD331">
        <f t="shared" si="27"/>
        <v>0</v>
      </c>
      <c r="CE331">
        <f t="shared" si="27"/>
        <v>0</v>
      </c>
      <c r="CF331">
        <f t="shared" si="27"/>
        <v>0</v>
      </c>
      <c r="CG331">
        <f t="shared" si="27"/>
        <v>0</v>
      </c>
      <c r="CH331">
        <f t="shared" si="27"/>
        <v>0</v>
      </c>
      <c r="CI331">
        <f t="shared" si="27"/>
        <v>0</v>
      </c>
      <c r="CJ331">
        <f t="shared" si="27"/>
        <v>0</v>
      </c>
      <c r="CK331">
        <f t="shared" si="27"/>
        <v>0</v>
      </c>
      <c r="CL331">
        <f t="shared" si="27"/>
        <v>0</v>
      </c>
      <c r="CM331">
        <f t="shared" si="27"/>
        <v>0</v>
      </c>
      <c r="CN331">
        <f t="shared" si="27"/>
        <v>0</v>
      </c>
      <c r="CO331">
        <f t="shared" si="27"/>
        <v>0</v>
      </c>
      <c r="CP331">
        <f t="shared" si="27"/>
        <v>0</v>
      </c>
      <c r="CQ331">
        <f t="shared" si="27"/>
        <v>0</v>
      </c>
      <c r="CR331">
        <f t="shared" si="27"/>
        <v>0</v>
      </c>
      <c r="CS331">
        <f t="shared" ref="CS331:DB346" si="28">IF(CS$1&lt;$DD331,CS$314,0)</f>
        <v>0</v>
      </c>
      <c r="CT331">
        <f t="shared" si="28"/>
        <v>0</v>
      </c>
      <c r="CU331">
        <f t="shared" si="28"/>
        <v>0</v>
      </c>
      <c r="CV331">
        <f t="shared" si="28"/>
        <v>0</v>
      </c>
      <c r="CW331">
        <f t="shared" si="28"/>
        <v>0</v>
      </c>
      <c r="CX331">
        <f t="shared" si="28"/>
        <v>0</v>
      </c>
      <c r="CY331">
        <f t="shared" si="28"/>
        <v>0</v>
      </c>
      <c r="CZ331">
        <f t="shared" si="28"/>
        <v>0</v>
      </c>
      <c r="DA331">
        <f t="shared" si="28"/>
        <v>0</v>
      </c>
      <c r="DB331">
        <f t="shared" si="28"/>
        <v>0</v>
      </c>
      <c r="DD331" s="6">
        <f t="shared" si="16"/>
        <v>5</v>
      </c>
      <c r="DF331">
        <f t="shared" ca="1" si="17"/>
        <v>3461</v>
      </c>
      <c r="DG331">
        <f t="shared" ca="1" si="18"/>
        <v>14010</v>
      </c>
      <c r="DH331">
        <f ca="1">SUM($DF$316:DF331)/$DG$315</f>
        <v>0.87593865117597058</v>
      </c>
      <c r="DI331">
        <f t="shared" ca="1" si="19"/>
        <v>0.87593865117597058</v>
      </c>
      <c r="DK331">
        <v>16</v>
      </c>
      <c r="DP331" s="1"/>
      <c r="DQ331" s="1"/>
      <c r="DR331" s="1"/>
      <c r="DS331" s="1"/>
      <c r="DT331" s="1"/>
      <c r="DU331" s="1"/>
      <c r="DV331" s="1"/>
      <c r="DW331" s="1"/>
      <c r="DX331" s="1"/>
      <c r="DY331" s="1"/>
      <c r="DZ331" s="1"/>
      <c r="EA331" s="1"/>
    </row>
    <row r="332" spans="7:131">
      <c r="G332">
        <f t="shared" ca="1" si="23"/>
        <v>0</v>
      </c>
      <c r="H332">
        <f t="shared" ca="1" si="23"/>
        <v>0</v>
      </c>
      <c r="I332">
        <f t="shared" ca="1" si="23"/>
        <v>0</v>
      </c>
      <c r="J332">
        <f t="shared" ca="1" si="23"/>
        <v>0</v>
      </c>
      <c r="K332">
        <f t="shared" ca="1" si="23"/>
        <v>0</v>
      </c>
      <c r="L332">
        <f t="shared" ca="1" si="23"/>
        <v>0</v>
      </c>
      <c r="M332">
        <f t="shared" ca="1" si="23"/>
        <v>0</v>
      </c>
      <c r="N332">
        <f t="shared" ca="1" si="23"/>
        <v>0</v>
      </c>
      <c r="O332">
        <f t="shared" ca="1" si="23"/>
        <v>0</v>
      </c>
      <c r="P332">
        <f t="shared" ca="1" si="23"/>
        <v>0</v>
      </c>
      <c r="Q332">
        <f t="shared" ca="1" si="20"/>
        <v>0</v>
      </c>
      <c r="R332">
        <f t="shared" ca="1" si="20"/>
        <v>0</v>
      </c>
      <c r="S332">
        <f t="shared" ca="1" si="20"/>
        <v>0</v>
      </c>
      <c r="T332">
        <f t="shared" ca="1" si="20"/>
        <v>0</v>
      </c>
      <c r="U332">
        <f t="shared" ca="1" si="20"/>
        <v>0</v>
      </c>
      <c r="V332">
        <f t="shared" ca="1" si="20"/>
        <v>0</v>
      </c>
      <c r="W332">
        <f t="shared" ca="1" si="20"/>
        <v>0</v>
      </c>
      <c r="X332">
        <f t="shared" ca="1" si="20"/>
        <v>0</v>
      </c>
      <c r="Y332">
        <f t="shared" ca="1" si="20"/>
        <v>0</v>
      </c>
      <c r="Z332">
        <f t="shared" ca="1" si="20"/>
        <v>0</v>
      </c>
      <c r="AA332">
        <f t="shared" ca="1" si="20"/>
        <v>0</v>
      </c>
      <c r="AB332">
        <f t="shared" ca="1" si="20"/>
        <v>0</v>
      </c>
      <c r="AC332">
        <f t="shared" ca="1" si="20"/>
        <v>0</v>
      </c>
      <c r="AD332">
        <f t="shared" ca="1" si="20"/>
        <v>0</v>
      </c>
      <c r="AE332">
        <f t="shared" ca="1" si="20"/>
        <v>0</v>
      </c>
      <c r="AF332">
        <f t="shared" ca="1" si="20"/>
        <v>0</v>
      </c>
      <c r="AG332">
        <f t="shared" ca="1" si="24"/>
        <v>0</v>
      </c>
      <c r="AH332">
        <f t="shared" ca="1" si="24"/>
        <v>0</v>
      </c>
      <c r="AI332">
        <f t="shared" ca="1" si="24"/>
        <v>0</v>
      </c>
      <c r="AJ332">
        <f t="shared" ca="1" si="24"/>
        <v>0</v>
      </c>
      <c r="AK332">
        <f t="shared" ca="1" si="24"/>
        <v>0</v>
      </c>
      <c r="AL332">
        <f t="shared" ca="1" si="24"/>
        <v>0</v>
      </c>
      <c r="AM332">
        <f t="shared" ca="1" si="24"/>
        <v>0</v>
      </c>
      <c r="AN332">
        <f t="shared" ca="1" si="24"/>
        <v>0</v>
      </c>
      <c r="AO332">
        <f t="shared" ca="1" si="24"/>
        <v>0</v>
      </c>
      <c r="AP332">
        <f t="shared" ca="1" si="24"/>
        <v>0</v>
      </c>
      <c r="AQ332">
        <f t="shared" ca="1" si="24"/>
        <v>0</v>
      </c>
      <c r="AR332">
        <f t="shared" ca="1" si="24"/>
        <v>0</v>
      </c>
      <c r="AS332">
        <f t="shared" ca="1" si="24"/>
        <v>0</v>
      </c>
      <c r="AT332">
        <f t="shared" ca="1" si="24"/>
        <v>5</v>
      </c>
      <c r="AU332">
        <f t="shared" ca="1" si="24"/>
        <v>16</v>
      </c>
      <c r="AV332">
        <f t="shared" ca="1" si="24"/>
        <v>35</v>
      </c>
      <c r="AW332">
        <f t="shared" ca="1" si="25"/>
        <v>53</v>
      </c>
      <c r="AX332">
        <f t="shared" ca="1" si="25"/>
        <v>74</v>
      </c>
      <c r="AY332">
        <f t="shared" ca="1" si="25"/>
        <v>113</v>
      </c>
      <c r="AZ332">
        <f t="shared" ca="1" si="25"/>
        <v>174</v>
      </c>
      <c r="BA332">
        <f t="shared" ca="1" si="25"/>
        <v>286</v>
      </c>
      <c r="BB332">
        <f t="shared" ca="1" si="25"/>
        <v>440</v>
      </c>
      <c r="BC332">
        <f t="shared" ca="1" si="25"/>
        <v>726</v>
      </c>
      <c r="BD332">
        <f t="shared" ca="1" si="25"/>
        <v>988</v>
      </c>
      <c r="BE332">
        <f t="shared" ca="1" si="25"/>
        <v>1436</v>
      </c>
      <c r="BF332">
        <f t="shared" ca="1" si="25"/>
        <v>1791</v>
      </c>
      <c r="BG332">
        <f t="shared" ca="1" si="25"/>
        <v>2189</v>
      </c>
      <c r="BH332">
        <f t="shared" ca="1" si="25"/>
        <v>2577</v>
      </c>
      <c r="BI332">
        <f t="shared" si="25"/>
        <v>0</v>
      </c>
      <c r="BJ332">
        <f t="shared" si="25"/>
        <v>0</v>
      </c>
      <c r="BK332">
        <f t="shared" si="25"/>
        <v>0</v>
      </c>
      <c r="BL332">
        <f t="shared" si="25"/>
        <v>0</v>
      </c>
      <c r="BM332">
        <f t="shared" si="26"/>
        <v>0</v>
      </c>
      <c r="BN332">
        <f t="shared" si="26"/>
        <v>0</v>
      </c>
      <c r="BO332">
        <f t="shared" si="26"/>
        <v>0</v>
      </c>
      <c r="BP332">
        <f t="shared" si="26"/>
        <v>0</v>
      </c>
      <c r="BQ332">
        <f t="shared" si="26"/>
        <v>0</v>
      </c>
      <c r="BR332">
        <f t="shared" si="26"/>
        <v>0</v>
      </c>
      <c r="BS332">
        <f t="shared" si="26"/>
        <v>0</v>
      </c>
      <c r="BT332">
        <f t="shared" si="26"/>
        <v>0</v>
      </c>
      <c r="BU332">
        <f t="shared" si="26"/>
        <v>0</v>
      </c>
      <c r="BV332">
        <f t="shared" si="26"/>
        <v>0</v>
      </c>
      <c r="BW332">
        <f t="shared" si="26"/>
        <v>0</v>
      </c>
      <c r="BX332">
        <f t="shared" si="26"/>
        <v>0</v>
      </c>
      <c r="BY332">
        <f t="shared" si="26"/>
        <v>0</v>
      </c>
      <c r="BZ332">
        <f t="shared" si="26"/>
        <v>0</v>
      </c>
      <c r="CA332">
        <f t="shared" si="26"/>
        <v>0</v>
      </c>
      <c r="CB332">
        <f t="shared" si="26"/>
        <v>0</v>
      </c>
      <c r="CC332">
        <f t="shared" si="27"/>
        <v>0</v>
      </c>
      <c r="CD332">
        <f t="shared" si="27"/>
        <v>0</v>
      </c>
      <c r="CE332">
        <f t="shared" si="27"/>
        <v>0</v>
      </c>
      <c r="CF332">
        <f t="shared" si="27"/>
        <v>0</v>
      </c>
      <c r="CG332">
        <f t="shared" si="27"/>
        <v>0</v>
      </c>
      <c r="CH332">
        <f t="shared" si="27"/>
        <v>0</v>
      </c>
      <c r="CI332">
        <f t="shared" si="27"/>
        <v>0</v>
      </c>
      <c r="CJ332">
        <f t="shared" si="27"/>
        <v>0</v>
      </c>
      <c r="CK332">
        <f t="shared" si="27"/>
        <v>0</v>
      </c>
      <c r="CL332">
        <f t="shared" si="27"/>
        <v>0</v>
      </c>
      <c r="CM332">
        <f t="shared" si="27"/>
        <v>0</v>
      </c>
      <c r="CN332">
        <f t="shared" si="27"/>
        <v>0</v>
      </c>
      <c r="CO332">
        <f t="shared" si="27"/>
        <v>0</v>
      </c>
      <c r="CP332">
        <f t="shared" si="27"/>
        <v>0</v>
      </c>
      <c r="CQ332">
        <f t="shared" si="27"/>
        <v>0</v>
      </c>
      <c r="CR332">
        <f t="shared" si="27"/>
        <v>0</v>
      </c>
      <c r="CS332">
        <f t="shared" si="28"/>
        <v>0</v>
      </c>
      <c r="CT332">
        <f t="shared" si="28"/>
        <v>0</v>
      </c>
      <c r="CU332">
        <f t="shared" si="28"/>
        <v>0</v>
      </c>
      <c r="CV332">
        <f t="shared" si="28"/>
        <v>0</v>
      </c>
      <c r="CW332">
        <f t="shared" si="28"/>
        <v>0</v>
      </c>
      <c r="CX332">
        <f t="shared" si="28"/>
        <v>0</v>
      </c>
      <c r="CY332">
        <f t="shared" si="28"/>
        <v>0</v>
      </c>
      <c r="CZ332">
        <f t="shared" si="28"/>
        <v>0</v>
      </c>
      <c r="DA332">
        <f t="shared" si="28"/>
        <v>0</v>
      </c>
      <c r="DB332">
        <f t="shared" si="28"/>
        <v>0</v>
      </c>
      <c r="DD332" s="6">
        <f t="shared" si="16"/>
        <v>4</v>
      </c>
      <c r="DF332">
        <f t="shared" ca="1" si="17"/>
        <v>3107</v>
      </c>
      <c r="DG332">
        <f t="shared" ca="1" si="18"/>
        <v>10903</v>
      </c>
      <c r="DH332">
        <f ca="1">SUM($DF$316:DF332)/$DG$315</f>
        <v>0.90345175687163504</v>
      </c>
      <c r="DI332">
        <f t="shared" ca="1" si="19"/>
        <v>0.90345175687163504</v>
      </c>
      <c r="DK332">
        <v>17</v>
      </c>
      <c r="DP332" s="1"/>
      <c r="DQ332" s="1"/>
      <c r="DR332" s="1"/>
      <c r="DS332" s="1"/>
      <c r="DT332" s="1"/>
      <c r="DU332" s="1"/>
      <c r="DV332" s="1"/>
      <c r="DW332" s="1"/>
      <c r="DX332" s="1"/>
      <c r="DY332" s="1"/>
      <c r="DZ332" s="1"/>
      <c r="EA332" s="1"/>
    </row>
    <row r="333" spans="7:131">
      <c r="G333">
        <f t="shared" ca="1" si="23"/>
        <v>0</v>
      </c>
      <c r="H333">
        <f t="shared" ca="1" si="23"/>
        <v>0</v>
      </c>
      <c r="I333">
        <f t="shared" ca="1" si="23"/>
        <v>0</v>
      </c>
      <c r="J333">
        <f t="shared" ca="1" si="23"/>
        <v>0</v>
      </c>
      <c r="K333">
        <f t="shared" ca="1" si="23"/>
        <v>0</v>
      </c>
      <c r="L333">
        <f t="shared" ca="1" si="23"/>
        <v>0</v>
      </c>
      <c r="M333">
        <f t="shared" ca="1" si="23"/>
        <v>0</v>
      </c>
      <c r="N333">
        <f t="shared" ca="1" si="23"/>
        <v>0</v>
      </c>
      <c r="O333">
        <f t="shared" ca="1" si="23"/>
        <v>0</v>
      </c>
      <c r="P333">
        <f t="shared" ca="1" si="23"/>
        <v>0</v>
      </c>
      <c r="Q333">
        <f t="shared" ca="1" si="20"/>
        <v>0</v>
      </c>
      <c r="R333">
        <f t="shared" ca="1" si="20"/>
        <v>0</v>
      </c>
      <c r="S333">
        <f t="shared" ca="1" si="20"/>
        <v>0</v>
      </c>
      <c r="T333">
        <f t="shared" ca="1" si="20"/>
        <v>0</v>
      </c>
      <c r="U333">
        <f t="shared" ca="1" si="20"/>
        <v>0</v>
      </c>
      <c r="V333">
        <f t="shared" ca="1" si="20"/>
        <v>0</v>
      </c>
      <c r="W333">
        <f t="shared" ca="1" si="20"/>
        <v>0</v>
      </c>
      <c r="X333">
        <f t="shared" ca="1" si="20"/>
        <v>0</v>
      </c>
      <c r="Y333">
        <f t="shared" ca="1" si="20"/>
        <v>0</v>
      </c>
      <c r="Z333">
        <f t="shared" ca="1" si="20"/>
        <v>0</v>
      </c>
      <c r="AA333">
        <f t="shared" ca="1" si="20"/>
        <v>0</v>
      </c>
      <c r="AB333">
        <f t="shared" ca="1" si="20"/>
        <v>0</v>
      </c>
      <c r="AC333">
        <f t="shared" ca="1" si="20"/>
        <v>0</v>
      </c>
      <c r="AD333">
        <f t="shared" ca="1" si="20"/>
        <v>0</v>
      </c>
      <c r="AE333">
        <f t="shared" ca="1" si="20"/>
        <v>0</v>
      </c>
      <c r="AF333">
        <f t="shared" ca="1" si="20"/>
        <v>0</v>
      </c>
      <c r="AG333">
        <f t="shared" ca="1" si="24"/>
        <v>0</v>
      </c>
      <c r="AH333">
        <f t="shared" ca="1" si="24"/>
        <v>0</v>
      </c>
      <c r="AI333">
        <f t="shared" ca="1" si="24"/>
        <v>0</v>
      </c>
      <c r="AJ333">
        <f t="shared" ca="1" si="24"/>
        <v>0</v>
      </c>
      <c r="AK333">
        <f t="shared" ca="1" si="24"/>
        <v>0</v>
      </c>
      <c r="AL333">
        <f t="shared" ca="1" si="24"/>
        <v>0</v>
      </c>
      <c r="AM333">
        <f t="shared" ca="1" si="24"/>
        <v>0</v>
      </c>
      <c r="AN333">
        <f t="shared" ca="1" si="24"/>
        <v>0</v>
      </c>
      <c r="AO333">
        <f t="shared" ca="1" si="24"/>
        <v>0</v>
      </c>
      <c r="AP333">
        <f t="shared" ca="1" si="24"/>
        <v>0</v>
      </c>
      <c r="AQ333">
        <f t="shared" ca="1" si="24"/>
        <v>0</v>
      </c>
      <c r="AR333">
        <f t="shared" ca="1" si="24"/>
        <v>0</v>
      </c>
      <c r="AS333">
        <f t="shared" ca="1" si="24"/>
        <v>0</v>
      </c>
      <c r="AT333">
        <f t="shared" ca="1" si="24"/>
        <v>5</v>
      </c>
      <c r="AU333">
        <f t="shared" ca="1" si="24"/>
        <v>16</v>
      </c>
      <c r="AV333">
        <f t="shared" ca="1" si="24"/>
        <v>35</v>
      </c>
      <c r="AW333">
        <f t="shared" ca="1" si="25"/>
        <v>53</v>
      </c>
      <c r="AX333">
        <f t="shared" ca="1" si="25"/>
        <v>74</v>
      </c>
      <c r="AY333">
        <f t="shared" ca="1" si="25"/>
        <v>113</v>
      </c>
      <c r="AZ333">
        <f t="shared" ca="1" si="25"/>
        <v>174</v>
      </c>
      <c r="BA333">
        <f t="shared" ca="1" si="25"/>
        <v>286</v>
      </c>
      <c r="BB333">
        <f t="shared" ca="1" si="25"/>
        <v>440</v>
      </c>
      <c r="BC333">
        <f t="shared" ca="1" si="25"/>
        <v>726</v>
      </c>
      <c r="BD333">
        <f t="shared" ca="1" si="25"/>
        <v>988</v>
      </c>
      <c r="BE333">
        <f t="shared" ca="1" si="25"/>
        <v>1436</v>
      </c>
      <c r="BF333">
        <f t="shared" ca="1" si="25"/>
        <v>1791</v>
      </c>
      <c r="BG333">
        <f t="shared" ca="1" si="25"/>
        <v>2189</v>
      </c>
      <c r="BH333">
        <f t="shared" si="25"/>
        <v>0</v>
      </c>
      <c r="BI333">
        <f t="shared" si="25"/>
        <v>0</v>
      </c>
      <c r="BJ333">
        <f t="shared" si="25"/>
        <v>0</v>
      </c>
      <c r="BK333">
        <f t="shared" si="25"/>
        <v>0</v>
      </c>
      <c r="BL333">
        <f t="shared" si="25"/>
        <v>0</v>
      </c>
      <c r="BM333">
        <f t="shared" si="26"/>
        <v>0</v>
      </c>
      <c r="BN333">
        <f t="shared" si="26"/>
        <v>0</v>
      </c>
      <c r="BO333">
        <f t="shared" si="26"/>
        <v>0</v>
      </c>
      <c r="BP333">
        <f t="shared" si="26"/>
        <v>0</v>
      </c>
      <c r="BQ333">
        <f t="shared" si="26"/>
        <v>0</v>
      </c>
      <c r="BR333">
        <f t="shared" si="26"/>
        <v>0</v>
      </c>
      <c r="BS333">
        <f t="shared" si="26"/>
        <v>0</v>
      </c>
      <c r="BT333">
        <f t="shared" si="26"/>
        <v>0</v>
      </c>
      <c r="BU333">
        <f t="shared" si="26"/>
        <v>0</v>
      </c>
      <c r="BV333">
        <f t="shared" si="26"/>
        <v>0</v>
      </c>
      <c r="BW333">
        <f t="shared" si="26"/>
        <v>0</v>
      </c>
      <c r="BX333">
        <f t="shared" si="26"/>
        <v>0</v>
      </c>
      <c r="BY333">
        <f t="shared" si="26"/>
        <v>0</v>
      </c>
      <c r="BZ333">
        <f t="shared" si="26"/>
        <v>0</v>
      </c>
      <c r="CA333">
        <f t="shared" si="26"/>
        <v>0</v>
      </c>
      <c r="CB333">
        <f t="shared" si="26"/>
        <v>0</v>
      </c>
      <c r="CC333">
        <f t="shared" si="27"/>
        <v>0</v>
      </c>
      <c r="CD333">
        <f t="shared" si="27"/>
        <v>0</v>
      </c>
      <c r="CE333">
        <f t="shared" si="27"/>
        <v>0</v>
      </c>
      <c r="CF333">
        <f t="shared" si="27"/>
        <v>0</v>
      </c>
      <c r="CG333">
        <f t="shared" si="27"/>
        <v>0</v>
      </c>
      <c r="CH333">
        <f t="shared" si="27"/>
        <v>0</v>
      </c>
      <c r="CI333">
        <f t="shared" si="27"/>
        <v>0</v>
      </c>
      <c r="CJ333">
        <f t="shared" si="27"/>
        <v>0</v>
      </c>
      <c r="CK333">
        <f t="shared" si="27"/>
        <v>0</v>
      </c>
      <c r="CL333">
        <f t="shared" si="27"/>
        <v>0</v>
      </c>
      <c r="CM333">
        <f t="shared" si="27"/>
        <v>0</v>
      </c>
      <c r="CN333">
        <f t="shared" si="27"/>
        <v>0</v>
      </c>
      <c r="CO333">
        <f t="shared" si="27"/>
        <v>0</v>
      </c>
      <c r="CP333">
        <f t="shared" si="27"/>
        <v>0</v>
      </c>
      <c r="CQ333">
        <f t="shared" si="27"/>
        <v>0</v>
      </c>
      <c r="CR333">
        <f t="shared" si="27"/>
        <v>0</v>
      </c>
      <c r="CS333">
        <f t="shared" si="28"/>
        <v>0</v>
      </c>
      <c r="CT333">
        <f t="shared" si="28"/>
        <v>0</v>
      </c>
      <c r="CU333">
        <f t="shared" si="28"/>
        <v>0</v>
      </c>
      <c r="CV333">
        <f t="shared" si="28"/>
        <v>0</v>
      </c>
      <c r="CW333">
        <f t="shared" si="28"/>
        <v>0</v>
      </c>
      <c r="CX333">
        <f t="shared" si="28"/>
        <v>0</v>
      </c>
      <c r="CY333">
        <f t="shared" si="28"/>
        <v>0</v>
      </c>
      <c r="CZ333">
        <f t="shared" si="28"/>
        <v>0</v>
      </c>
      <c r="DA333">
        <f t="shared" si="28"/>
        <v>0</v>
      </c>
      <c r="DB333">
        <f t="shared" si="28"/>
        <v>0</v>
      </c>
      <c r="DD333" s="6">
        <f t="shared" si="16"/>
        <v>3</v>
      </c>
      <c r="DF333">
        <f t="shared" ca="1" si="17"/>
        <v>2577</v>
      </c>
      <c r="DG333">
        <f t="shared" ca="1" si="18"/>
        <v>8326</v>
      </c>
      <c r="DH333">
        <f ca="1">SUM($DF$316:DF333)/$DG$315</f>
        <v>0.9262716066874469</v>
      </c>
      <c r="DI333">
        <f t="shared" ca="1" si="19"/>
        <v>0.9262716066874469</v>
      </c>
      <c r="DK333">
        <v>18</v>
      </c>
      <c r="DP333" s="1"/>
      <c r="DQ333" s="1"/>
      <c r="DR333" s="1"/>
      <c r="DS333" s="1"/>
      <c r="DT333" s="1"/>
      <c r="DU333" s="1"/>
      <c r="DV333" s="1"/>
      <c r="DW333" s="1"/>
      <c r="DX333" s="1"/>
      <c r="DY333" s="1"/>
      <c r="DZ333" s="1"/>
      <c r="EA333" s="1"/>
    </row>
    <row r="334" spans="7:131">
      <c r="G334">
        <f t="shared" ca="1" si="23"/>
        <v>0</v>
      </c>
      <c r="H334">
        <f t="shared" ca="1" si="23"/>
        <v>0</v>
      </c>
      <c r="I334">
        <f t="shared" ca="1" si="23"/>
        <v>0</v>
      </c>
      <c r="J334">
        <f t="shared" ca="1" si="23"/>
        <v>0</v>
      </c>
      <c r="K334">
        <f t="shared" ca="1" si="23"/>
        <v>0</v>
      </c>
      <c r="L334">
        <f t="shared" ca="1" si="23"/>
        <v>0</v>
      </c>
      <c r="M334">
        <f t="shared" ca="1" si="23"/>
        <v>0</v>
      </c>
      <c r="N334">
        <f t="shared" ca="1" si="23"/>
        <v>0</v>
      </c>
      <c r="O334">
        <f t="shared" ca="1" si="23"/>
        <v>0</v>
      </c>
      <c r="P334">
        <f t="shared" ca="1" si="23"/>
        <v>0</v>
      </c>
      <c r="Q334">
        <f t="shared" ca="1" si="20"/>
        <v>0</v>
      </c>
      <c r="R334">
        <f t="shared" ca="1" si="20"/>
        <v>0</v>
      </c>
      <c r="S334">
        <f t="shared" ca="1" si="20"/>
        <v>0</v>
      </c>
      <c r="T334">
        <f t="shared" ca="1" si="20"/>
        <v>0</v>
      </c>
      <c r="U334">
        <f t="shared" ca="1" si="20"/>
        <v>0</v>
      </c>
      <c r="V334">
        <f t="shared" ca="1" si="20"/>
        <v>0</v>
      </c>
      <c r="W334">
        <f t="shared" ca="1" si="20"/>
        <v>0</v>
      </c>
      <c r="X334">
        <f t="shared" ca="1" si="20"/>
        <v>0</v>
      </c>
      <c r="Y334">
        <f t="shared" ca="1" si="20"/>
        <v>0</v>
      </c>
      <c r="Z334">
        <f t="shared" ca="1" si="20"/>
        <v>0</v>
      </c>
      <c r="AA334">
        <f t="shared" ca="1" si="20"/>
        <v>0</v>
      </c>
      <c r="AB334">
        <f t="shared" ca="1" si="20"/>
        <v>0</v>
      </c>
      <c r="AC334">
        <f t="shared" ca="1" si="20"/>
        <v>0</v>
      </c>
      <c r="AD334">
        <f t="shared" ca="1" si="20"/>
        <v>0</v>
      </c>
      <c r="AE334">
        <f t="shared" ca="1" si="20"/>
        <v>0</v>
      </c>
      <c r="AF334">
        <f t="shared" ca="1" si="20"/>
        <v>0</v>
      </c>
      <c r="AG334">
        <f t="shared" ca="1" si="24"/>
        <v>0</v>
      </c>
      <c r="AH334">
        <f t="shared" ca="1" si="24"/>
        <v>0</v>
      </c>
      <c r="AI334">
        <f t="shared" ca="1" si="24"/>
        <v>0</v>
      </c>
      <c r="AJ334">
        <f t="shared" ca="1" si="24"/>
        <v>0</v>
      </c>
      <c r="AK334">
        <f t="shared" ca="1" si="24"/>
        <v>0</v>
      </c>
      <c r="AL334">
        <f t="shared" ca="1" si="24"/>
        <v>0</v>
      </c>
      <c r="AM334">
        <f t="shared" ca="1" si="24"/>
        <v>0</v>
      </c>
      <c r="AN334">
        <f t="shared" ca="1" si="24"/>
        <v>0</v>
      </c>
      <c r="AO334">
        <f t="shared" ca="1" si="24"/>
        <v>0</v>
      </c>
      <c r="AP334">
        <f t="shared" ca="1" si="24"/>
        <v>0</v>
      </c>
      <c r="AQ334">
        <f t="shared" ca="1" si="24"/>
        <v>0</v>
      </c>
      <c r="AR334">
        <f t="shared" ca="1" si="24"/>
        <v>0</v>
      </c>
      <c r="AS334">
        <f t="shared" ca="1" si="24"/>
        <v>0</v>
      </c>
      <c r="AT334">
        <f t="shared" ca="1" si="24"/>
        <v>5</v>
      </c>
      <c r="AU334">
        <f t="shared" ca="1" si="24"/>
        <v>16</v>
      </c>
      <c r="AV334">
        <f t="shared" ca="1" si="24"/>
        <v>35</v>
      </c>
      <c r="AW334">
        <f t="shared" ca="1" si="25"/>
        <v>53</v>
      </c>
      <c r="AX334">
        <f t="shared" ca="1" si="25"/>
        <v>74</v>
      </c>
      <c r="AY334">
        <f t="shared" ca="1" si="25"/>
        <v>113</v>
      </c>
      <c r="AZ334">
        <f t="shared" ca="1" si="25"/>
        <v>174</v>
      </c>
      <c r="BA334">
        <f t="shared" ca="1" si="25"/>
        <v>286</v>
      </c>
      <c r="BB334">
        <f t="shared" ca="1" si="25"/>
        <v>440</v>
      </c>
      <c r="BC334">
        <f t="shared" ca="1" si="25"/>
        <v>726</v>
      </c>
      <c r="BD334">
        <f t="shared" ca="1" si="25"/>
        <v>988</v>
      </c>
      <c r="BE334">
        <f t="shared" ca="1" si="25"/>
        <v>1436</v>
      </c>
      <c r="BF334">
        <f t="shared" ca="1" si="25"/>
        <v>1791</v>
      </c>
      <c r="BG334">
        <f t="shared" si="25"/>
        <v>0</v>
      </c>
      <c r="BH334">
        <f t="shared" si="25"/>
        <v>0</v>
      </c>
      <c r="BI334">
        <f t="shared" si="25"/>
        <v>0</v>
      </c>
      <c r="BJ334">
        <f t="shared" si="25"/>
        <v>0</v>
      </c>
      <c r="BK334">
        <f t="shared" si="25"/>
        <v>0</v>
      </c>
      <c r="BL334">
        <f t="shared" si="25"/>
        <v>0</v>
      </c>
      <c r="BM334">
        <f t="shared" si="26"/>
        <v>0</v>
      </c>
      <c r="BN334">
        <f t="shared" si="26"/>
        <v>0</v>
      </c>
      <c r="BO334">
        <f t="shared" si="26"/>
        <v>0</v>
      </c>
      <c r="BP334">
        <f t="shared" si="26"/>
        <v>0</v>
      </c>
      <c r="BQ334">
        <f t="shared" si="26"/>
        <v>0</v>
      </c>
      <c r="BR334">
        <f t="shared" si="26"/>
        <v>0</v>
      </c>
      <c r="BS334">
        <f t="shared" si="26"/>
        <v>0</v>
      </c>
      <c r="BT334">
        <f t="shared" si="26"/>
        <v>0</v>
      </c>
      <c r="BU334">
        <f t="shared" si="26"/>
        <v>0</v>
      </c>
      <c r="BV334">
        <f t="shared" si="26"/>
        <v>0</v>
      </c>
      <c r="BW334">
        <f t="shared" si="26"/>
        <v>0</v>
      </c>
      <c r="BX334">
        <f t="shared" si="26"/>
        <v>0</v>
      </c>
      <c r="BY334">
        <f t="shared" si="26"/>
        <v>0</v>
      </c>
      <c r="BZ334">
        <f t="shared" si="26"/>
        <v>0</v>
      </c>
      <c r="CA334">
        <f t="shared" si="26"/>
        <v>0</v>
      </c>
      <c r="CB334">
        <f t="shared" si="26"/>
        <v>0</v>
      </c>
      <c r="CC334">
        <f t="shared" si="27"/>
        <v>0</v>
      </c>
      <c r="CD334">
        <f t="shared" si="27"/>
        <v>0</v>
      </c>
      <c r="CE334">
        <f t="shared" si="27"/>
        <v>0</v>
      </c>
      <c r="CF334">
        <f t="shared" si="27"/>
        <v>0</v>
      </c>
      <c r="CG334">
        <f t="shared" si="27"/>
        <v>0</v>
      </c>
      <c r="CH334">
        <f t="shared" si="27"/>
        <v>0</v>
      </c>
      <c r="CI334">
        <f t="shared" si="27"/>
        <v>0</v>
      </c>
      <c r="CJ334">
        <f t="shared" si="27"/>
        <v>0</v>
      </c>
      <c r="CK334">
        <f t="shared" si="27"/>
        <v>0</v>
      </c>
      <c r="CL334">
        <f t="shared" si="27"/>
        <v>0</v>
      </c>
      <c r="CM334">
        <f t="shared" si="27"/>
        <v>0</v>
      </c>
      <c r="CN334">
        <f t="shared" si="27"/>
        <v>0</v>
      </c>
      <c r="CO334">
        <f t="shared" si="27"/>
        <v>0</v>
      </c>
      <c r="CP334">
        <f t="shared" si="27"/>
        <v>0</v>
      </c>
      <c r="CQ334">
        <f t="shared" si="27"/>
        <v>0</v>
      </c>
      <c r="CR334">
        <f t="shared" si="27"/>
        <v>0</v>
      </c>
      <c r="CS334">
        <f t="shared" si="28"/>
        <v>0</v>
      </c>
      <c r="CT334">
        <f t="shared" si="28"/>
        <v>0</v>
      </c>
      <c r="CU334">
        <f t="shared" si="28"/>
        <v>0</v>
      </c>
      <c r="CV334">
        <f t="shared" si="28"/>
        <v>0</v>
      </c>
      <c r="CW334">
        <f t="shared" si="28"/>
        <v>0</v>
      </c>
      <c r="CX334">
        <f t="shared" si="28"/>
        <v>0</v>
      </c>
      <c r="CY334">
        <f t="shared" si="28"/>
        <v>0</v>
      </c>
      <c r="CZ334">
        <f t="shared" si="28"/>
        <v>0</v>
      </c>
      <c r="DA334">
        <f t="shared" si="28"/>
        <v>0</v>
      </c>
      <c r="DB334">
        <f t="shared" si="28"/>
        <v>0</v>
      </c>
      <c r="DD334" s="6">
        <f t="shared" si="16"/>
        <v>2</v>
      </c>
      <c r="DF334">
        <f t="shared" ca="1" si="17"/>
        <v>2189</v>
      </c>
      <c r="DG334">
        <f t="shared" ca="1" si="18"/>
        <v>6137</v>
      </c>
      <c r="DH334">
        <f ca="1">SUM($DF$316:DF334)/$DG$315</f>
        <v>0.94565563899121563</v>
      </c>
      <c r="DI334">
        <f t="shared" ca="1" si="19"/>
        <v>0.94565563899121563</v>
      </c>
      <c r="DK334">
        <v>19</v>
      </c>
      <c r="DP334" s="1"/>
      <c r="DQ334" s="1"/>
      <c r="DR334" s="1"/>
      <c r="DS334" s="1"/>
      <c r="DT334" s="1"/>
      <c r="DU334" s="1"/>
      <c r="DV334" s="1"/>
      <c r="DW334" s="1"/>
      <c r="DX334" s="1"/>
      <c r="DY334" s="1"/>
      <c r="DZ334" s="1"/>
      <c r="EA334" s="1"/>
    </row>
    <row r="335" spans="7:131">
      <c r="G335">
        <f t="shared" ca="1" si="23"/>
        <v>0</v>
      </c>
      <c r="H335">
        <f t="shared" ca="1" si="23"/>
        <v>0</v>
      </c>
      <c r="I335">
        <f t="shared" ca="1" si="23"/>
        <v>0</v>
      </c>
      <c r="J335">
        <f t="shared" ca="1" si="23"/>
        <v>0</v>
      </c>
      <c r="K335">
        <f t="shared" ca="1" si="23"/>
        <v>0</v>
      </c>
      <c r="L335">
        <f t="shared" ca="1" si="23"/>
        <v>0</v>
      </c>
      <c r="M335">
        <f t="shared" ca="1" si="23"/>
        <v>0</v>
      </c>
      <c r="N335">
        <f t="shared" ca="1" si="23"/>
        <v>0</v>
      </c>
      <c r="O335">
        <f t="shared" ca="1" si="23"/>
        <v>0</v>
      </c>
      <c r="P335">
        <f t="shared" ca="1" si="23"/>
        <v>0</v>
      </c>
      <c r="Q335">
        <f t="shared" ca="1" si="20"/>
        <v>0</v>
      </c>
      <c r="R335">
        <f t="shared" ca="1" si="20"/>
        <v>0</v>
      </c>
      <c r="S335">
        <f t="shared" ca="1" si="20"/>
        <v>0</v>
      </c>
      <c r="T335">
        <f t="shared" ca="1" si="20"/>
        <v>0</v>
      </c>
      <c r="U335">
        <f t="shared" ca="1" si="20"/>
        <v>0</v>
      </c>
      <c r="V335">
        <f t="shared" ca="1" si="20"/>
        <v>0</v>
      </c>
      <c r="W335">
        <f t="shared" ca="1" si="20"/>
        <v>0</v>
      </c>
      <c r="X335">
        <f t="shared" ca="1" si="20"/>
        <v>0</v>
      </c>
      <c r="Y335">
        <f t="shared" ca="1" si="20"/>
        <v>0</v>
      </c>
      <c r="Z335">
        <f t="shared" ca="1" si="20"/>
        <v>0</v>
      </c>
      <c r="AA335">
        <f t="shared" ca="1" si="20"/>
        <v>0</v>
      </c>
      <c r="AB335">
        <f t="shared" ca="1" si="20"/>
        <v>0</v>
      </c>
      <c r="AC335">
        <f t="shared" ca="1" si="20"/>
        <v>0</v>
      </c>
      <c r="AD335">
        <f t="shared" ca="1" si="20"/>
        <v>0</v>
      </c>
      <c r="AE335">
        <f t="shared" ca="1" si="20"/>
        <v>0</v>
      </c>
      <c r="AF335">
        <f t="shared" ca="1" si="20"/>
        <v>0</v>
      </c>
      <c r="AG335">
        <f t="shared" ca="1" si="24"/>
        <v>0</v>
      </c>
      <c r="AH335">
        <f t="shared" ca="1" si="24"/>
        <v>0</v>
      </c>
      <c r="AI335">
        <f t="shared" ca="1" si="24"/>
        <v>0</v>
      </c>
      <c r="AJ335">
        <f t="shared" ca="1" si="24"/>
        <v>0</v>
      </c>
      <c r="AK335">
        <f t="shared" ca="1" si="24"/>
        <v>0</v>
      </c>
      <c r="AL335">
        <f t="shared" ca="1" si="24"/>
        <v>0</v>
      </c>
      <c r="AM335">
        <f t="shared" ca="1" si="24"/>
        <v>0</v>
      </c>
      <c r="AN335">
        <f t="shared" ca="1" si="24"/>
        <v>0</v>
      </c>
      <c r="AO335">
        <f t="shared" ca="1" si="24"/>
        <v>0</v>
      </c>
      <c r="AP335">
        <f t="shared" ca="1" si="24"/>
        <v>0</v>
      </c>
      <c r="AQ335">
        <f t="shared" ca="1" si="24"/>
        <v>0</v>
      </c>
      <c r="AR335">
        <f t="shared" ca="1" si="24"/>
        <v>0</v>
      </c>
      <c r="AS335">
        <f t="shared" ca="1" si="24"/>
        <v>0</v>
      </c>
      <c r="AT335">
        <f t="shared" ca="1" si="24"/>
        <v>5</v>
      </c>
      <c r="AU335">
        <f t="shared" ca="1" si="24"/>
        <v>16</v>
      </c>
      <c r="AV335">
        <f t="shared" ca="1" si="24"/>
        <v>35</v>
      </c>
      <c r="AW335">
        <f t="shared" ca="1" si="25"/>
        <v>53</v>
      </c>
      <c r="AX335">
        <f t="shared" ca="1" si="25"/>
        <v>74</v>
      </c>
      <c r="AY335">
        <f t="shared" ca="1" si="25"/>
        <v>113</v>
      </c>
      <c r="AZ335">
        <f t="shared" ca="1" si="25"/>
        <v>174</v>
      </c>
      <c r="BA335">
        <f t="shared" ca="1" si="25"/>
        <v>286</v>
      </c>
      <c r="BB335">
        <f t="shared" ca="1" si="25"/>
        <v>440</v>
      </c>
      <c r="BC335">
        <f t="shared" ca="1" si="25"/>
        <v>726</v>
      </c>
      <c r="BD335">
        <f t="shared" ca="1" si="25"/>
        <v>988</v>
      </c>
      <c r="BE335">
        <f t="shared" ca="1" si="25"/>
        <v>1436</v>
      </c>
      <c r="BF335">
        <f t="shared" si="25"/>
        <v>0</v>
      </c>
      <c r="BG335">
        <f t="shared" si="25"/>
        <v>0</v>
      </c>
      <c r="BH335">
        <f t="shared" si="25"/>
        <v>0</v>
      </c>
      <c r="BI335">
        <f t="shared" si="25"/>
        <v>0</v>
      </c>
      <c r="BJ335">
        <f t="shared" si="25"/>
        <v>0</v>
      </c>
      <c r="BK335">
        <f t="shared" si="25"/>
        <v>0</v>
      </c>
      <c r="BL335">
        <f t="shared" si="25"/>
        <v>0</v>
      </c>
      <c r="BM335">
        <f t="shared" si="26"/>
        <v>0</v>
      </c>
      <c r="BN335">
        <f t="shared" si="26"/>
        <v>0</v>
      </c>
      <c r="BO335">
        <f t="shared" si="26"/>
        <v>0</v>
      </c>
      <c r="BP335">
        <f t="shared" si="26"/>
        <v>0</v>
      </c>
      <c r="BQ335">
        <f t="shared" si="26"/>
        <v>0</v>
      </c>
      <c r="BR335">
        <f t="shared" si="26"/>
        <v>0</v>
      </c>
      <c r="BS335">
        <f t="shared" si="26"/>
        <v>0</v>
      </c>
      <c r="BT335">
        <f t="shared" si="26"/>
        <v>0</v>
      </c>
      <c r="BU335">
        <f t="shared" si="26"/>
        <v>0</v>
      </c>
      <c r="BV335">
        <f t="shared" si="26"/>
        <v>0</v>
      </c>
      <c r="BW335">
        <f t="shared" si="26"/>
        <v>0</v>
      </c>
      <c r="BX335">
        <f t="shared" si="26"/>
        <v>0</v>
      </c>
      <c r="BY335">
        <f t="shared" si="26"/>
        <v>0</v>
      </c>
      <c r="BZ335">
        <f t="shared" si="26"/>
        <v>0</v>
      </c>
      <c r="CA335">
        <f t="shared" si="26"/>
        <v>0</v>
      </c>
      <c r="CB335">
        <f t="shared" si="26"/>
        <v>0</v>
      </c>
      <c r="CC335">
        <f t="shared" si="27"/>
        <v>0</v>
      </c>
      <c r="CD335">
        <f t="shared" si="27"/>
        <v>0</v>
      </c>
      <c r="CE335">
        <f t="shared" si="27"/>
        <v>0</v>
      </c>
      <c r="CF335">
        <f t="shared" si="27"/>
        <v>0</v>
      </c>
      <c r="CG335">
        <f t="shared" si="27"/>
        <v>0</v>
      </c>
      <c r="CH335">
        <f t="shared" si="27"/>
        <v>0</v>
      </c>
      <c r="CI335">
        <f t="shared" si="27"/>
        <v>0</v>
      </c>
      <c r="CJ335">
        <f t="shared" si="27"/>
        <v>0</v>
      </c>
      <c r="CK335">
        <f t="shared" si="27"/>
        <v>0</v>
      </c>
      <c r="CL335">
        <f t="shared" si="27"/>
        <v>0</v>
      </c>
      <c r="CM335">
        <f t="shared" si="27"/>
        <v>0</v>
      </c>
      <c r="CN335">
        <f t="shared" si="27"/>
        <v>0</v>
      </c>
      <c r="CO335">
        <f t="shared" si="27"/>
        <v>0</v>
      </c>
      <c r="CP335">
        <f t="shared" si="27"/>
        <v>0</v>
      </c>
      <c r="CQ335">
        <f t="shared" si="27"/>
        <v>0</v>
      </c>
      <c r="CR335">
        <f t="shared" si="27"/>
        <v>0</v>
      </c>
      <c r="CS335">
        <f t="shared" si="28"/>
        <v>0</v>
      </c>
      <c r="CT335">
        <f t="shared" si="28"/>
        <v>0</v>
      </c>
      <c r="CU335">
        <f t="shared" si="28"/>
        <v>0</v>
      </c>
      <c r="CV335">
        <f t="shared" si="28"/>
        <v>0</v>
      </c>
      <c r="CW335">
        <f t="shared" si="28"/>
        <v>0</v>
      </c>
      <c r="CX335">
        <f t="shared" si="28"/>
        <v>0</v>
      </c>
      <c r="CY335">
        <f t="shared" si="28"/>
        <v>0</v>
      </c>
      <c r="CZ335">
        <f t="shared" si="28"/>
        <v>0</v>
      </c>
      <c r="DA335">
        <f t="shared" si="28"/>
        <v>0</v>
      </c>
      <c r="DB335">
        <f t="shared" si="28"/>
        <v>0</v>
      </c>
      <c r="DD335" s="6">
        <f t="shared" si="16"/>
        <v>1</v>
      </c>
      <c r="DF335">
        <f t="shared" ca="1" si="17"/>
        <v>1791</v>
      </c>
      <c r="DG335">
        <f t="shared" ca="1" si="18"/>
        <v>4346</v>
      </c>
      <c r="DH335">
        <f ca="1">SUM($DF$316:DF335)/$DG$315</f>
        <v>0.96151530178520828</v>
      </c>
      <c r="DI335">
        <f t="shared" ca="1" si="19"/>
        <v>0.96151530178520828</v>
      </c>
      <c r="DK335">
        <v>20</v>
      </c>
      <c r="DP335" s="1"/>
      <c r="DQ335" s="1"/>
      <c r="DR335" s="1"/>
      <c r="DS335" s="1"/>
      <c r="DT335" s="1"/>
      <c r="DU335" s="1"/>
      <c r="DV335" s="1"/>
      <c r="DW335" s="1"/>
      <c r="DX335" s="1"/>
      <c r="DY335" s="1"/>
      <c r="DZ335" s="1"/>
      <c r="EA335" s="1"/>
    </row>
    <row r="336" spans="7:131">
      <c r="G336">
        <f t="shared" ca="1" si="23"/>
        <v>0</v>
      </c>
      <c r="H336">
        <f t="shared" ca="1" si="23"/>
        <v>0</v>
      </c>
      <c r="I336">
        <f t="shared" ca="1" si="23"/>
        <v>0</v>
      </c>
      <c r="J336">
        <f t="shared" ca="1" si="23"/>
        <v>0</v>
      </c>
      <c r="K336">
        <f t="shared" ca="1" si="23"/>
        <v>0</v>
      </c>
      <c r="L336">
        <f t="shared" ca="1" si="23"/>
        <v>0</v>
      </c>
      <c r="M336">
        <f t="shared" ca="1" si="23"/>
        <v>0</v>
      </c>
      <c r="N336">
        <f t="shared" ca="1" si="23"/>
        <v>0</v>
      </c>
      <c r="O336">
        <f t="shared" ca="1" si="23"/>
        <v>0</v>
      </c>
      <c r="P336">
        <f t="shared" ca="1" si="23"/>
        <v>0</v>
      </c>
      <c r="Q336">
        <f t="shared" ca="1" si="20"/>
        <v>0</v>
      </c>
      <c r="R336">
        <f t="shared" ca="1" si="20"/>
        <v>0</v>
      </c>
      <c r="S336">
        <f t="shared" ca="1" si="20"/>
        <v>0</v>
      </c>
      <c r="T336">
        <f t="shared" ca="1" si="20"/>
        <v>0</v>
      </c>
      <c r="U336">
        <f t="shared" ca="1" si="20"/>
        <v>0</v>
      </c>
      <c r="V336">
        <f t="shared" ca="1" si="20"/>
        <v>0</v>
      </c>
      <c r="W336">
        <f t="shared" ca="1" si="20"/>
        <v>0</v>
      </c>
      <c r="X336">
        <f t="shared" ca="1" si="20"/>
        <v>0</v>
      </c>
      <c r="Y336">
        <f t="shared" ca="1" si="20"/>
        <v>0</v>
      </c>
      <c r="Z336">
        <f t="shared" ca="1" si="20"/>
        <v>0</v>
      </c>
      <c r="AA336">
        <f t="shared" ca="1" si="20"/>
        <v>0</v>
      </c>
      <c r="AB336">
        <f t="shared" ca="1" si="20"/>
        <v>0</v>
      </c>
      <c r="AC336">
        <f t="shared" ca="1" si="20"/>
        <v>0</v>
      </c>
      <c r="AD336">
        <f t="shared" ca="1" si="20"/>
        <v>0</v>
      </c>
      <c r="AE336">
        <f t="shared" ca="1" si="20"/>
        <v>0</v>
      </c>
      <c r="AF336">
        <f t="shared" ca="1" si="20"/>
        <v>0</v>
      </c>
      <c r="AG336">
        <f t="shared" ca="1" si="24"/>
        <v>0</v>
      </c>
      <c r="AH336">
        <f t="shared" ca="1" si="24"/>
        <v>0</v>
      </c>
      <c r="AI336">
        <f t="shared" ca="1" si="24"/>
        <v>0</v>
      </c>
      <c r="AJ336">
        <f t="shared" ca="1" si="24"/>
        <v>0</v>
      </c>
      <c r="AK336">
        <f t="shared" ca="1" si="24"/>
        <v>0</v>
      </c>
      <c r="AL336">
        <f t="shared" ca="1" si="24"/>
        <v>0</v>
      </c>
      <c r="AM336">
        <f t="shared" ca="1" si="24"/>
        <v>0</v>
      </c>
      <c r="AN336">
        <f t="shared" ca="1" si="24"/>
        <v>0</v>
      </c>
      <c r="AO336">
        <f t="shared" ca="1" si="24"/>
        <v>0</v>
      </c>
      <c r="AP336">
        <f t="shared" ca="1" si="24"/>
        <v>0</v>
      </c>
      <c r="AQ336">
        <f t="shared" ca="1" si="24"/>
        <v>0</v>
      </c>
      <c r="AR336">
        <f t="shared" ca="1" si="24"/>
        <v>0</v>
      </c>
      <c r="AS336">
        <f t="shared" ca="1" si="24"/>
        <v>0</v>
      </c>
      <c r="AT336">
        <f t="shared" ca="1" si="24"/>
        <v>5</v>
      </c>
      <c r="AU336">
        <f t="shared" ca="1" si="24"/>
        <v>16</v>
      </c>
      <c r="AV336">
        <f t="shared" ca="1" si="24"/>
        <v>35</v>
      </c>
      <c r="AW336">
        <f t="shared" ca="1" si="25"/>
        <v>53</v>
      </c>
      <c r="AX336">
        <f t="shared" ca="1" si="25"/>
        <v>74</v>
      </c>
      <c r="AY336">
        <f t="shared" ca="1" si="25"/>
        <v>113</v>
      </c>
      <c r="AZ336">
        <f t="shared" ca="1" si="25"/>
        <v>174</v>
      </c>
      <c r="BA336">
        <f t="shared" ca="1" si="25"/>
        <v>286</v>
      </c>
      <c r="BB336">
        <f t="shared" ca="1" si="25"/>
        <v>440</v>
      </c>
      <c r="BC336">
        <f t="shared" ca="1" si="25"/>
        <v>726</v>
      </c>
      <c r="BD336">
        <f t="shared" ca="1" si="25"/>
        <v>988</v>
      </c>
      <c r="BE336">
        <f t="shared" si="25"/>
        <v>0</v>
      </c>
      <c r="BF336">
        <f t="shared" si="25"/>
        <v>0</v>
      </c>
      <c r="BG336">
        <f t="shared" si="25"/>
        <v>0</v>
      </c>
      <c r="BH336">
        <f t="shared" si="25"/>
        <v>0</v>
      </c>
      <c r="BI336">
        <f t="shared" si="25"/>
        <v>0</v>
      </c>
      <c r="BJ336">
        <f t="shared" si="25"/>
        <v>0</v>
      </c>
      <c r="BK336">
        <f t="shared" si="25"/>
        <v>0</v>
      </c>
      <c r="BL336">
        <f t="shared" si="25"/>
        <v>0</v>
      </c>
      <c r="BM336">
        <f t="shared" si="26"/>
        <v>0</v>
      </c>
      <c r="BN336">
        <f t="shared" si="26"/>
        <v>0</v>
      </c>
      <c r="BO336">
        <f t="shared" si="26"/>
        <v>0</v>
      </c>
      <c r="BP336">
        <f t="shared" si="26"/>
        <v>0</v>
      </c>
      <c r="BQ336">
        <f t="shared" si="26"/>
        <v>0</v>
      </c>
      <c r="BR336">
        <f t="shared" si="26"/>
        <v>0</v>
      </c>
      <c r="BS336">
        <f t="shared" si="26"/>
        <v>0</v>
      </c>
      <c r="BT336">
        <f t="shared" si="26"/>
        <v>0</v>
      </c>
      <c r="BU336">
        <f t="shared" si="26"/>
        <v>0</v>
      </c>
      <c r="BV336">
        <f t="shared" si="26"/>
        <v>0</v>
      </c>
      <c r="BW336">
        <f t="shared" si="26"/>
        <v>0</v>
      </c>
      <c r="BX336">
        <f t="shared" si="26"/>
        <v>0</v>
      </c>
      <c r="BY336">
        <f t="shared" si="26"/>
        <v>0</v>
      </c>
      <c r="BZ336">
        <f t="shared" si="26"/>
        <v>0</v>
      </c>
      <c r="CA336">
        <f t="shared" si="26"/>
        <v>0</v>
      </c>
      <c r="CB336">
        <f t="shared" si="26"/>
        <v>0</v>
      </c>
      <c r="CC336">
        <f t="shared" si="27"/>
        <v>0</v>
      </c>
      <c r="CD336">
        <f t="shared" si="27"/>
        <v>0</v>
      </c>
      <c r="CE336">
        <f t="shared" si="27"/>
        <v>0</v>
      </c>
      <c r="CF336">
        <f t="shared" si="27"/>
        <v>0</v>
      </c>
      <c r="CG336">
        <f t="shared" si="27"/>
        <v>0</v>
      </c>
      <c r="CH336">
        <f t="shared" si="27"/>
        <v>0</v>
      </c>
      <c r="CI336">
        <f t="shared" si="27"/>
        <v>0</v>
      </c>
      <c r="CJ336">
        <f t="shared" si="27"/>
        <v>0</v>
      </c>
      <c r="CK336">
        <f t="shared" si="27"/>
        <v>0</v>
      </c>
      <c r="CL336">
        <f t="shared" si="27"/>
        <v>0</v>
      </c>
      <c r="CM336">
        <f t="shared" si="27"/>
        <v>0</v>
      </c>
      <c r="CN336">
        <f t="shared" si="27"/>
        <v>0</v>
      </c>
      <c r="CO336">
        <f t="shared" si="27"/>
        <v>0</v>
      </c>
      <c r="CP336">
        <f t="shared" si="27"/>
        <v>0</v>
      </c>
      <c r="CQ336">
        <f t="shared" si="27"/>
        <v>0</v>
      </c>
      <c r="CR336">
        <f t="shared" si="27"/>
        <v>0</v>
      </c>
      <c r="CS336">
        <f t="shared" si="28"/>
        <v>0</v>
      </c>
      <c r="CT336">
        <f t="shared" si="28"/>
        <v>0</v>
      </c>
      <c r="CU336">
        <f t="shared" si="28"/>
        <v>0</v>
      </c>
      <c r="CV336">
        <f t="shared" si="28"/>
        <v>0</v>
      </c>
      <c r="CW336">
        <f t="shared" si="28"/>
        <v>0</v>
      </c>
      <c r="CX336">
        <f t="shared" si="28"/>
        <v>0</v>
      </c>
      <c r="CY336">
        <f t="shared" si="28"/>
        <v>0</v>
      </c>
      <c r="CZ336">
        <f t="shared" si="28"/>
        <v>0</v>
      </c>
      <c r="DA336">
        <f t="shared" si="28"/>
        <v>0</v>
      </c>
      <c r="DB336">
        <f t="shared" si="28"/>
        <v>0</v>
      </c>
      <c r="DD336" s="6">
        <f t="shared" si="16"/>
        <v>0</v>
      </c>
      <c r="DF336">
        <f t="shared" ca="1" si="17"/>
        <v>1436</v>
      </c>
      <c r="DG336">
        <f t="shared" ca="1" si="18"/>
        <v>2910</v>
      </c>
      <c r="DH336">
        <f ca="1">SUM($DF$316:DF336)/$DG$315</f>
        <v>0.97423136865967697</v>
      </c>
      <c r="DI336">
        <f t="shared" ca="1" si="19"/>
        <v>0.97423136865967697</v>
      </c>
      <c r="DK336">
        <v>21</v>
      </c>
      <c r="DP336" s="1"/>
      <c r="DQ336" s="1"/>
      <c r="DR336" s="1"/>
      <c r="DS336" s="1"/>
      <c r="DT336" s="1"/>
      <c r="DU336" s="1"/>
      <c r="DV336" s="1"/>
      <c r="DW336" s="1"/>
      <c r="DX336" s="1"/>
      <c r="DY336" s="1"/>
      <c r="DZ336" s="1"/>
      <c r="EA336" s="1"/>
    </row>
    <row r="337" spans="7:131">
      <c r="G337">
        <f t="shared" ca="1" si="23"/>
        <v>0</v>
      </c>
      <c r="H337">
        <f t="shared" ca="1" si="23"/>
        <v>0</v>
      </c>
      <c r="I337">
        <f t="shared" ca="1" si="23"/>
        <v>0</v>
      </c>
      <c r="J337">
        <f t="shared" ca="1" si="23"/>
        <v>0</v>
      </c>
      <c r="K337">
        <f t="shared" ca="1" si="23"/>
        <v>0</v>
      </c>
      <c r="L337">
        <f t="shared" ca="1" si="23"/>
        <v>0</v>
      </c>
      <c r="M337">
        <f t="shared" ca="1" si="23"/>
        <v>0</v>
      </c>
      <c r="N337">
        <f t="shared" ca="1" si="23"/>
        <v>0</v>
      </c>
      <c r="O337">
        <f t="shared" ca="1" si="23"/>
        <v>0</v>
      </c>
      <c r="P337">
        <f t="shared" ca="1" si="23"/>
        <v>0</v>
      </c>
      <c r="Q337">
        <f t="shared" ca="1" si="20"/>
        <v>0</v>
      </c>
      <c r="R337">
        <f t="shared" ca="1" si="20"/>
        <v>0</v>
      </c>
      <c r="S337">
        <f t="shared" ca="1" si="20"/>
        <v>0</v>
      </c>
      <c r="T337">
        <f t="shared" ca="1" si="20"/>
        <v>0</v>
      </c>
      <c r="U337">
        <f t="shared" ca="1" si="20"/>
        <v>0</v>
      </c>
      <c r="V337">
        <f t="shared" ca="1" si="20"/>
        <v>0</v>
      </c>
      <c r="W337">
        <f t="shared" ca="1" si="20"/>
        <v>0</v>
      </c>
      <c r="X337">
        <f t="shared" ca="1" si="20"/>
        <v>0</v>
      </c>
      <c r="Y337">
        <f t="shared" ca="1" si="20"/>
        <v>0</v>
      </c>
      <c r="Z337">
        <f t="shared" ca="1" si="20"/>
        <v>0</v>
      </c>
      <c r="AA337">
        <f t="shared" ca="1" si="20"/>
        <v>0</v>
      </c>
      <c r="AB337">
        <f t="shared" ca="1" si="20"/>
        <v>0</v>
      </c>
      <c r="AC337">
        <f t="shared" ca="1" si="20"/>
        <v>0</v>
      </c>
      <c r="AD337">
        <f t="shared" ca="1" si="20"/>
        <v>0</v>
      </c>
      <c r="AE337">
        <f t="shared" ca="1" si="20"/>
        <v>0</v>
      </c>
      <c r="AF337">
        <f t="shared" ca="1" si="20"/>
        <v>0</v>
      </c>
      <c r="AG337">
        <f t="shared" ca="1" si="24"/>
        <v>0</v>
      </c>
      <c r="AH337">
        <f t="shared" ca="1" si="24"/>
        <v>0</v>
      </c>
      <c r="AI337">
        <f t="shared" ca="1" si="24"/>
        <v>0</v>
      </c>
      <c r="AJ337">
        <f t="shared" ca="1" si="24"/>
        <v>0</v>
      </c>
      <c r="AK337">
        <f t="shared" ca="1" si="24"/>
        <v>0</v>
      </c>
      <c r="AL337">
        <f t="shared" ca="1" si="24"/>
        <v>0</v>
      </c>
      <c r="AM337">
        <f t="shared" ca="1" si="24"/>
        <v>0</v>
      </c>
      <c r="AN337">
        <f t="shared" ca="1" si="24"/>
        <v>0</v>
      </c>
      <c r="AO337">
        <f t="shared" ca="1" si="24"/>
        <v>0</v>
      </c>
      <c r="AP337">
        <f t="shared" ca="1" si="24"/>
        <v>0</v>
      </c>
      <c r="AQ337">
        <f t="shared" ca="1" si="24"/>
        <v>0</v>
      </c>
      <c r="AR337">
        <f t="shared" ca="1" si="24"/>
        <v>0</v>
      </c>
      <c r="AS337">
        <f t="shared" ca="1" si="24"/>
        <v>0</v>
      </c>
      <c r="AT337">
        <f t="shared" ca="1" si="24"/>
        <v>5</v>
      </c>
      <c r="AU337">
        <f t="shared" ca="1" si="24"/>
        <v>16</v>
      </c>
      <c r="AV337">
        <f t="shared" ca="1" si="24"/>
        <v>35</v>
      </c>
      <c r="AW337">
        <f t="shared" ca="1" si="25"/>
        <v>53</v>
      </c>
      <c r="AX337">
        <f t="shared" ca="1" si="25"/>
        <v>74</v>
      </c>
      <c r="AY337">
        <f t="shared" ca="1" si="25"/>
        <v>113</v>
      </c>
      <c r="AZ337">
        <f t="shared" ca="1" si="25"/>
        <v>174</v>
      </c>
      <c r="BA337">
        <f t="shared" ca="1" si="25"/>
        <v>286</v>
      </c>
      <c r="BB337">
        <f t="shared" ca="1" si="25"/>
        <v>440</v>
      </c>
      <c r="BC337">
        <f t="shared" ca="1" si="25"/>
        <v>726</v>
      </c>
      <c r="BD337">
        <f t="shared" si="25"/>
        <v>0</v>
      </c>
      <c r="BE337">
        <f t="shared" si="25"/>
        <v>0</v>
      </c>
      <c r="BF337">
        <f t="shared" si="25"/>
        <v>0</v>
      </c>
      <c r="BG337">
        <f t="shared" si="25"/>
        <v>0</v>
      </c>
      <c r="BH337">
        <f t="shared" si="25"/>
        <v>0</v>
      </c>
      <c r="BI337">
        <f t="shared" si="25"/>
        <v>0</v>
      </c>
      <c r="BJ337">
        <f t="shared" si="25"/>
        <v>0</v>
      </c>
      <c r="BK337">
        <f t="shared" si="25"/>
        <v>0</v>
      </c>
      <c r="BL337">
        <f t="shared" si="25"/>
        <v>0</v>
      </c>
      <c r="BM337">
        <f t="shared" si="26"/>
        <v>0</v>
      </c>
      <c r="BN337">
        <f t="shared" si="26"/>
        <v>0</v>
      </c>
      <c r="BO337">
        <f t="shared" si="26"/>
        <v>0</v>
      </c>
      <c r="BP337">
        <f t="shared" si="26"/>
        <v>0</v>
      </c>
      <c r="BQ337">
        <f t="shared" si="26"/>
        <v>0</v>
      </c>
      <c r="BR337">
        <f t="shared" si="26"/>
        <v>0</v>
      </c>
      <c r="BS337">
        <f t="shared" si="26"/>
        <v>0</v>
      </c>
      <c r="BT337">
        <f t="shared" si="26"/>
        <v>0</v>
      </c>
      <c r="BU337">
        <f t="shared" si="26"/>
        <v>0</v>
      </c>
      <c r="BV337">
        <f t="shared" si="26"/>
        <v>0</v>
      </c>
      <c r="BW337">
        <f t="shared" si="26"/>
        <v>0</v>
      </c>
      <c r="BX337">
        <f t="shared" si="26"/>
        <v>0</v>
      </c>
      <c r="BY337">
        <f t="shared" si="26"/>
        <v>0</v>
      </c>
      <c r="BZ337">
        <f t="shared" si="26"/>
        <v>0</v>
      </c>
      <c r="CA337">
        <f t="shared" si="26"/>
        <v>0</v>
      </c>
      <c r="CB337">
        <f t="shared" si="26"/>
        <v>0</v>
      </c>
      <c r="CC337">
        <f t="shared" si="27"/>
        <v>0</v>
      </c>
      <c r="CD337">
        <f t="shared" si="27"/>
        <v>0</v>
      </c>
      <c r="CE337">
        <f t="shared" si="27"/>
        <v>0</v>
      </c>
      <c r="CF337">
        <f t="shared" si="27"/>
        <v>0</v>
      </c>
      <c r="CG337">
        <f t="shared" si="27"/>
        <v>0</v>
      </c>
      <c r="CH337">
        <f t="shared" si="27"/>
        <v>0</v>
      </c>
      <c r="CI337">
        <f t="shared" si="27"/>
        <v>0</v>
      </c>
      <c r="CJ337">
        <f t="shared" si="27"/>
        <v>0</v>
      </c>
      <c r="CK337">
        <f t="shared" si="27"/>
        <v>0</v>
      </c>
      <c r="CL337">
        <f t="shared" si="27"/>
        <v>0</v>
      </c>
      <c r="CM337">
        <f t="shared" si="27"/>
        <v>0</v>
      </c>
      <c r="CN337">
        <f t="shared" si="27"/>
        <v>0</v>
      </c>
      <c r="CO337">
        <f t="shared" si="27"/>
        <v>0</v>
      </c>
      <c r="CP337">
        <f t="shared" si="27"/>
        <v>0</v>
      </c>
      <c r="CQ337">
        <f t="shared" si="27"/>
        <v>0</v>
      </c>
      <c r="CR337">
        <f t="shared" si="27"/>
        <v>0</v>
      </c>
      <c r="CS337">
        <f t="shared" si="28"/>
        <v>0</v>
      </c>
      <c r="CT337">
        <f t="shared" si="28"/>
        <v>0</v>
      </c>
      <c r="CU337">
        <f t="shared" si="28"/>
        <v>0</v>
      </c>
      <c r="CV337">
        <f t="shared" si="28"/>
        <v>0</v>
      </c>
      <c r="CW337">
        <f t="shared" si="28"/>
        <v>0</v>
      </c>
      <c r="CX337">
        <f t="shared" si="28"/>
        <v>0</v>
      </c>
      <c r="CY337">
        <f t="shared" si="28"/>
        <v>0</v>
      </c>
      <c r="CZ337">
        <f t="shared" si="28"/>
        <v>0</v>
      </c>
      <c r="DA337">
        <f t="shared" si="28"/>
        <v>0</v>
      </c>
      <c r="DB337">
        <f t="shared" si="28"/>
        <v>0</v>
      </c>
      <c r="DD337" s="6">
        <f t="shared" si="16"/>
        <v>-1</v>
      </c>
      <c r="DF337">
        <f t="shared" ca="1" si="17"/>
        <v>988</v>
      </c>
      <c r="DG337">
        <f t="shared" ca="1" si="18"/>
        <v>1922</v>
      </c>
      <c r="DH337">
        <f ca="1">SUM($DF$316:DF337)/$DG$315</f>
        <v>0.98298030603570419</v>
      </c>
      <c r="DI337">
        <f t="shared" ca="1" si="19"/>
        <v>0.98298030603570419</v>
      </c>
      <c r="DK337">
        <v>22</v>
      </c>
      <c r="DP337" s="1"/>
      <c r="DQ337" s="1"/>
      <c r="DR337" s="1"/>
      <c r="DS337" s="1"/>
      <c r="DT337" s="1"/>
      <c r="DU337" s="1"/>
      <c r="DV337" s="1"/>
      <c r="DW337" s="1"/>
      <c r="DX337" s="1"/>
      <c r="DY337" s="1"/>
      <c r="DZ337" s="1"/>
      <c r="EA337" s="1"/>
    </row>
    <row r="338" spans="7:131">
      <c r="G338">
        <f t="shared" ca="1" si="23"/>
        <v>0</v>
      </c>
      <c r="H338">
        <f t="shared" ca="1" si="23"/>
        <v>0</v>
      </c>
      <c r="I338">
        <f t="shared" ca="1" si="23"/>
        <v>0</v>
      </c>
      <c r="J338">
        <f t="shared" ca="1" si="23"/>
        <v>0</v>
      </c>
      <c r="K338">
        <f t="shared" ca="1" si="23"/>
        <v>0</v>
      </c>
      <c r="L338">
        <f t="shared" ca="1" si="23"/>
        <v>0</v>
      </c>
      <c r="M338">
        <f t="shared" ca="1" si="23"/>
        <v>0</v>
      </c>
      <c r="N338">
        <f t="shared" ca="1" si="23"/>
        <v>0</v>
      </c>
      <c r="O338">
        <f t="shared" ca="1" si="23"/>
        <v>0</v>
      </c>
      <c r="P338">
        <f t="shared" ca="1" si="23"/>
        <v>0</v>
      </c>
      <c r="Q338">
        <f t="shared" ca="1" si="20"/>
        <v>0</v>
      </c>
      <c r="R338">
        <f t="shared" ca="1" si="20"/>
        <v>0</v>
      </c>
      <c r="S338">
        <f t="shared" ca="1" si="20"/>
        <v>0</v>
      </c>
      <c r="T338">
        <f t="shared" ca="1" si="20"/>
        <v>0</v>
      </c>
      <c r="U338">
        <f t="shared" ca="1" si="20"/>
        <v>0</v>
      </c>
      <c r="V338">
        <f t="shared" ca="1" si="20"/>
        <v>0</v>
      </c>
      <c r="W338">
        <f t="shared" ca="1" si="20"/>
        <v>0</v>
      </c>
      <c r="X338">
        <f t="shared" ca="1" si="20"/>
        <v>0</v>
      </c>
      <c r="Y338">
        <f t="shared" ca="1" si="20"/>
        <v>0</v>
      </c>
      <c r="Z338">
        <f t="shared" ca="1" si="20"/>
        <v>0</v>
      </c>
      <c r="AA338">
        <f t="shared" ca="1" si="20"/>
        <v>0</v>
      </c>
      <c r="AB338">
        <f t="shared" ca="1" si="20"/>
        <v>0</v>
      </c>
      <c r="AC338">
        <f t="shared" ca="1" si="20"/>
        <v>0</v>
      </c>
      <c r="AD338">
        <f t="shared" ca="1" si="20"/>
        <v>0</v>
      </c>
      <c r="AE338">
        <f t="shared" ca="1" si="20"/>
        <v>0</v>
      </c>
      <c r="AF338">
        <f t="shared" ca="1" si="20"/>
        <v>0</v>
      </c>
      <c r="AG338">
        <f t="shared" ca="1" si="24"/>
        <v>0</v>
      </c>
      <c r="AH338">
        <f t="shared" ca="1" si="24"/>
        <v>0</v>
      </c>
      <c r="AI338">
        <f t="shared" ca="1" si="24"/>
        <v>0</v>
      </c>
      <c r="AJ338">
        <f t="shared" ca="1" si="24"/>
        <v>0</v>
      </c>
      <c r="AK338">
        <f t="shared" ca="1" si="24"/>
        <v>0</v>
      </c>
      <c r="AL338">
        <f t="shared" ca="1" si="24"/>
        <v>0</v>
      </c>
      <c r="AM338">
        <f t="shared" ca="1" si="24"/>
        <v>0</v>
      </c>
      <c r="AN338">
        <f t="shared" ca="1" si="24"/>
        <v>0</v>
      </c>
      <c r="AO338">
        <f t="shared" ca="1" si="24"/>
        <v>0</v>
      </c>
      <c r="AP338">
        <f t="shared" ca="1" si="24"/>
        <v>0</v>
      </c>
      <c r="AQ338">
        <f t="shared" ca="1" si="24"/>
        <v>0</v>
      </c>
      <c r="AR338">
        <f t="shared" ca="1" si="24"/>
        <v>0</v>
      </c>
      <c r="AS338">
        <f t="shared" ca="1" si="24"/>
        <v>0</v>
      </c>
      <c r="AT338">
        <f t="shared" ca="1" si="24"/>
        <v>5</v>
      </c>
      <c r="AU338">
        <f t="shared" ca="1" si="24"/>
        <v>16</v>
      </c>
      <c r="AV338">
        <f t="shared" ca="1" si="24"/>
        <v>35</v>
      </c>
      <c r="AW338">
        <f t="shared" ca="1" si="25"/>
        <v>53</v>
      </c>
      <c r="AX338">
        <f t="shared" ca="1" si="25"/>
        <v>74</v>
      </c>
      <c r="AY338">
        <f t="shared" ca="1" si="25"/>
        <v>113</v>
      </c>
      <c r="AZ338">
        <f t="shared" ca="1" si="25"/>
        <v>174</v>
      </c>
      <c r="BA338">
        <f t="shared" ca="1" si="25"/>
        <v>286</v>
      </c>
      <c r="BB338">
        <f t="shared" ca="1" si="25"/>
        <v>440</v>
      </c>
      <c r="BC338">
        <f t="shared" si="25"/>
        <v>0</v>
      </c>
      <c r="BD338">
        <f t="shared" si="25"/>
        <v>0</v>
      </c>
      <c r="BE338">
        <f t="shared" si="25"/>
        <v>0</v>
      </c>
      <c r="BF338">
        <f t="shared" si="25"/>
        <v>0</v>
      </c>
      <c r="BG338">
        <f t="shared" si="25"/>
        <v>0</v>
      </c>
      <c r="BH338">
        <f t="shared" si="25"/>
        <v>0</v>
      </c>
      <c r="BI338">
        <f t="shared" si="25"/>
        <v>0</v>
      </c>
      <c r="BJ338">
        <f t="shared" si="25"/>
        <v>0</v>
      </c>
      <c r="BK338">
        <f t="shared" si="25"/>
        <v>0</v>
      </c>
      <c r="BL338">
        <f t="shared" si="25"/>
        <v>0</v>
      </c>
      <c r="BM338">
        <f t="shared" si="26"/>
        <v>0</v>
      </c>
      <c r="BN338">
        <f t="shared" si="26"/>
        <v>0</v>
      </c>
      <c r="BO338">
        <f t="shared" si="26"/>
        <v>0</v>
      </c>
      <c r="BP338">
        <f t="shared" si="26"/>
        <v>0</v>
      </c>
      <c r="BQ338">
        <f t="shared" si="26"/>
        <v>0</v>
      </c>
      <c r="BR338">
        <f t="shared" si="26"/>
        <v>0</v>
      </c>
      <c r="BS338">
        <f t="shared" si="26"/>
        <v>0</v>
      </c>
      <c r="BT338">
        <f t="shared" si="26"/>
        <v>0</v>
      </c>
      <c r="BU338">
        <f t="shared" si="26"/>
        <v>0</v>
      </c>
      <c r="BV338">
        <f t="shared" si="26"/>
        <v>0</v>
      </c>
      <c r="BW338">
        <f t="shared" si="26"/>
        <v>0</v>
      </c>
      <c r="BX338">
        <f t="shared" si="26"/>
        <v>0</v>
      </c>
      <c r="BY338">
        <f t="shared" si="26"/>
        <v>0</v>
      </c>
      <c r="BZ338">
        <f t="shared" si="26"/>
        <v>0</v>
      </c>
      <c r="CA338">
        <f t="shared" si="26"/>
        <v>0</v>
      </c>
      <c r="CB338">
        <f t="shared" si="26"/>
        <v>0</v>
      </c>
      <c r="CC338">
        <f t="shared" si="27"/>
        <v>0</v>
      </c>
      <c r="CD338">
        <f t="shared" si="27"/>
        <v>0</v>
      </c>
      <c r="CE338">
        <f t="shared" si="27"/>
        <v>0</v>
      </c>
      <c r="CF338">
        <f t="shared" si="27"/>
        <v>0</v>
      </c>
      <c r="CG338">
        <f t="shared" si="27"/>
        <v>0</v>
      </c>
      <c r="CH338">
        <f t="shared" si="27"/>
        <v>0</v>
      </c>
      <c r="CI338">
        <f t="shared" si="27"/>
        <v>0</v>
      </c>
      <c r="CJ338">
        <f t="shared" si="27"/>
        <v>0</v>
      </c>
      <c r="CK338">
        <f t="shared" si="27"/>
        <v>0</v>
      </c>
      <c r="CL338">
        <f t="shared" si="27"/>
        <v>0</v>
      </c>
      <c r="CM338">
        <f t="shared" si="27"/>
        <v>0</v>
      </c>
      <c r="CN338">
        <f t="shared" si="27"/>
        <v>0</v>
      </c>
      <c r="CO338">
        <f t="shared" si="27"/>
        <v>0</v>
      </c>
      <c r="CP338">
        <f t="shared" si="27"/>
        <v>0</v>
      </c>
      <c r="CQ338">
        <f t="shared" si="27"/>
        <v>0</v>
      </c>
      <c r="CR338">
        <f t="shared" si="27"/>
        <v>0</v>
      </c>
      <c r="CS338">
        <f t="shared" si="28"/>
        <v>0</v>
      </c>
      <c r="CT338">
        <f t="shared" si="28"/>
        <v>0</v>
      </c>
      <c r="CU338">
        <f t="shared" si="28"/>
        <v>0</v>
      </c>
      <c r="CV338">
        <f t="shared" si="28"/>
        <v>0</v>
      </c>
      <c r="CW338">
        <f t="shared" si="28"/>
        <v>0</v>
      </c>
      <c r="CX338">
        <f t="shared" si="28"/>
        <v>0</v>
      </c>
      <c r="CY338">
        <f t="shared" si="28"/>
        <v>0</v>
      </c>
      <c r="CZ338">
        <f t="shared" si="28"/>
        <v>0</v>
      </c>
      <c r="DA338">
        <f t="shared" si="28"/>
        <v>0</v>
      </c>
      <c r="DB338">
        <f t="shared" si="28"/>
        <v>0</v>
      </c>
      <c r="DD338" s="6">
        <f t="shared" si="16"/>
        <v>-2</v>
      </c>
      <c r="DF338">
        <f t="shared" ca="1" si="17"/>
        <v>726</v>
      </c>
      <c r="DG338">
        <f t="shared" ca="1" si="18"/>
        <v>1196</v>
      </c>
      <c r="DH338">
        <f ca="1">SUM($DF$316:DF338)/$DG$315</f>
        <v>0.98940918107112497</v>
      </c>
      <c r="DI338">
        <f t="shared" ca="1" si="19"/>
        <v>0.98940918107112497</v>
      </c>
      <c r="DK338">
        <v>23</v>
      </c>
      <c r="DP338" s="1"/>
      <c r="DQ338" s="1"/>
      <c r="DR338" s="1"/>
      <c r="DS338" s="1"/>
      <c r="DT338" s="1"/>
      <c r="DU338" s="1"/>
      <c r="DV338" s="1"/>
      <c r="DW338" s="1"/>
      <c r="DX338" s="1"/>
      <c r="DY338" s="1"/>
      <c r="DZ338" s="1"/>
      <c r="EA338" s="1"/>
    </row>
    <row r="339" spans="7:131">
      <c r="G339">
        <f t="shared" ca="1" si="23"/>
        <v>0</v>
      </c>
      <c r="H339">
        <f t="shared" ca="1" si="23"/>
        <v>0</v>
      </c>
      <c r="I339">
        <f t="shared" ca="1" si="23"/>
        <v>0</v>
      </c>
      <c r="J339">
        <f t="shared" ca="1" si="23"/>
        <v>0</v>
      </c>
      <c r="K339">
        <f t="shared" ca="1" si="23"/>
        <v>0</v>
      </c>
      <c r="L339">
        <f t="shared" ca="1" si="23"/>
        <v>0</v>
      </c>
      <c r="M339">
        <f t="shared" ca="1" si="23"/>
        <v>0</v>
      </c>
      <c r="N339">
        <f t="shared" ca="1" si="23"/>
        <v>0</v>
      </c>
      <c r="O339">
        <f t="shared" ca="1" si="23"/>
        <v>0</v>
      </c>
      <c r="P339">
        <f t="shared" ca="1" si="23"/>
        <v>0</v>
      </c>
      <c r="Q339">
        <f t="shared" ca="1" si="20"/>
        <v>0</v>
      </c>
      <c r="R339">
        <f t="shared" ca="1" si="20"/>
        <v>0</v>
      </c>
      <c r="S339">
        <f t="shared" ca="1" si="20"/>
        <v>0</v>
      </c>
      <c r="T339">
        <f t="shared" ca="1" si="20"/>
        <v>0</v>
      </c>
      <c r="U339">
        <f t="shared" ca="1" si="20"/>
        <v>0</v>
      </c>
      <c r="V339">
        <f t="shared" ca="1" si="20"/>
        <v>0</v>
      </c>
      <c r="W339">
        <f t="shared" ca="1" si="20"/>
        <v>0</v>
      </c>
      <c r="X339">
        <f t="shared" ca="1" si="20"/>
        <v>0</v>
      </c>
      <c r="Y339">
        <f t="shared" ca="1" si="20"/>
        <v>0</v>
      </c>
      <c r="Z339">
        <f t="shared" ca="1" si="20"/>
        <v>0</v>
      </c>
      <c r="AA339">
        <f t="shared" ca="1" si="20"/>
        <v>0</v>
      </c>
      <c r="AB339">
        <f t="shared" ca="1" si="20"/>
        <v>0</v>
      </c>
      <c r="AC339">
        <f t="shared" ca="1" si="20"/>
        <v>0</v>
      </c>
      <c r="AD339">
        <f t="shared" ca="1" si="20"/>
        <v>0</v>
      </c>
      <c r="AE339">
        <f t="shared" ca="1" si="20"/>
        <v>0</v>
      </c>
      <c r="AF339">
        <f t="shared" ca="1" si="20"/>
        <v>0</v>
      </c>
      <c r="AG339">
        <f t="shared" ca="1" si="24"/>
        <v>0</v>
      </c>
      <c r="AH339">
        <f t="shared" ca="1" si="24"/>
        <v>0</v>
      </c>
      <c r="AI339">
        <f t="shared" ca="1" si="24"/>
        <v>0</v>
      </c>
      <c r="AJ339">
        <f t="shared" ca="1" si="24"/>
        <v>0</v>
      </c>
      <c r="AK339">
        <f t="shared" ca="1" si="24"/>
        <v>0</v>
      </c>
      <c r="AL339">
        <f t="shared" ca="1" si="24"/>
        <v>0</v>
      </c>
      <c r="AM339">
        <f t="shared" ca="1" si="24"/>
        <v>0</v>
      </c>
      <c r="AN339">
        <f t="shared" ca="1" si="24"/>
        <v>0</v>
      </c>
      <c r="AO339">
        <f t="shared" ca="1" si="24"/>
        <v>0</v>
      </c>
      <c r="AP339">
        <f t="shared" ca="1" si="24"/>
        <v>0</v>
      </c>
      <c r="AQ339">
        <f t="shared" ca="1" si="24"/>
        <v>0</v>
      </c>
      <c r="AR339">
        <f t="shared" ca="1" si="24"/>
        <v>0</v>
      </c>
      <c r="AS339">
        <f t="shared" ca="1" si="24"/>
        <v>0</v>
      </c>
      <c r="AT339">
        <f t="shared" ca="1" si="24"/>
        <v>5</v>
      </c>
      <c r="AU339">
        <f t="shared" ca="1" si="24"/>
        <v>16</v>
      </c>
      <c r="AV339">
        <f t="shared" ca="1" si="24"/>
        <v>35</v>
      </c>
      <c r="AW339">
        <f t="shared" ca="1" si="25"/>
        <v>53</v>
      </c>
      <c r="AX339">
        <f t="shared" ca="1" si="25"/>
        <v>74</v>
      </c>
      <c r="AY339">
        <f t="shared" ca="1" si="25"/>
        <v>113</v>
      </c>
      <c r="AZ339">
        <f t="shared" ca="1" si="25"/>
        <v>174</v>
      </c>
      <c r="BA339">
        <f t="shared" ca="1" si="25"/>
        <v>286</v>
      </c>
      <c r="BB339">
        <f t="shared" si="25"/>
        <v>0</v>
      </c>
      <c r="BC339">
        <f t="shared" si="25"/>
        <v>0</v>
      </c>
      <c r="BD339">
        <f t="shared" si="25"/>
        <v>0</v>
      </c>
      <c r="BE339">
        <f t="shared" si="25"/>
        <v>0</v>
      </c>
      <c r="BF339">
        <f t="shared" si="25"/>
        <v>0</v>
      </c>
      <c r="BG339">
        <f t="shared" si="25"/>
        <v>0</v>
      </c>
      <c r="BH339">
        <f t="shared" si="25"/>
        <v>0</v>
      </c>
      <c r="BI339">
        <f t="shared" si="25"/>
        <v>0</v>
      </c>
      <c r="BJ339">
        <f t="shared" si="25"/>
        <v>0</v>
      </c>
      <c r="BK339">
        <f t="shared" si="25"/>
        <v>0</v>
      </c>
      <c r="BL339">
        <f t="shared" si="25"/>
        <v>0</v>
      </c>
      <c r="BM339">
        <f t="shared" si="26"/>
        <v>0</v>
      </c>
      <c r="BN339">
        <f t="shared" si="26"/>
        <v>0</v>
      </c>
      <c r="BO339">
        <f t="shared" si="26"/>
        <v>0</v>
      </c>
      <c r="BP339">
        <f t="shared" si="26"/>
        <v>0</v>
      </c>
      <c r="BQ339">
        <f t="shared" si="26"/>
        <v>0</v>
      </c>
      <c r="BR339">
        <f t="shared" si="26"/>
        <v>0</v>
      </c>
      <c r="BS339">
        <f t="shared" si="26"/>
        <v>0</v>
      </c>
      <c r="BT339">
        <f t="shared" si="26"/>
        <v>0</v>
      </c>
      <c r="BU339">
        <f t="shared" si="26"/>
        <v>0</v>
      </c>
      <c r="BV339">
        <f t="shared" si="26"/>
        <v>0</v>
      </c>
      <c r="BW339">
        <f t="shared" si="26"/>
        <v>0</v>
      </c>
      <c r="BX339">
        <f t="shared" si="26"/>
        <v>0</v>
      </c>
      <c r="BY339">
        <f t="shared" si="26"/>
        <v>0</v>
      </c>
      <c r="BZ339">
        <f t="shared" si="26"/>
        <v>0</v>
      </c>
      <c r="CA339">
        <f t="shared" si="26"/>
        <v>0</v>
      </c>
      <c r="CB339">
        <f t="shared" si="26"/>
        <v>0</v>
      </c>
      <c r="CC339">
        <f t="shared" si="27"/>
        <v>0</v>
      </c>
      <c r="CD339">
        <f t="shared" si="27"/>
        <v>0</v>
      </c>
      <c r="CE339">
        <f t="shared" si="27"/>
        <v>0</v>
      </c>
      <c r="CF339">
        <f t="shared" si="27"/>
        <v>0</v>
      </c>
      <c r="CG339">
        <f t="shared" si="27"/>
        <v>0</v>
      </c>
      <c r="CH339">
        <f t="shared" si="27"/>
        <v>0</v>
      </c>
      <c r="CI339">
        <f t="shared" si="27"/>
        <v>0</v>
      </c>
      <c r="CJ339">
        <f t="shared" si="27"/>
        <v>0</v>
      </c>
      <c r="CK339">
        <f t="shared" si="27"/>
        <v>0</v>
      </c>
      <c r="CL339">
        <f t="shared" si="27"/>
        <v>0</v>
      </c>
      <c r="CM339">
        <f t="shared" si="27"/>
        <v>0</v>
      </c>
      <c r="CN339">
        <f t="shared" si="27"/>
        <v>0</v>
      </c>
      <c r="CO339">
        <f t="shared" si="27"/>
        <v>0</v>
      </c>
      <c r="CP339">
        <f t="shared" si="27"/>
        <v>0</v>
      </c>
      <c r="CQ339">
        <f t="shared" si="27"/>
        <v>0</v>
      </c>
      <c r="CR339">
        <f t="shared" si="27"/>
        <v>0</v>
      </c>
      <c r="CS339">
        <f t="shared" si="28"/>
        <v>0</v>
      </c>
      <c r="CT339">
        <f t="shared" si="28"/>
        <v>0</v>
      </c>
      <c r="CU339">
        <f t="shared" si="28"/>
        <v>0</v>
      </c>
      <c r="CV339">
        <f t="shared" si="28"/>
        <v>0</v>
      </c>
      <c r="CW339">
        <f t="shared" si="28"/>
        <v>0</v>
      </c>
      <c r="CX339">
        <f t="shared" si="28"/>
        <v>0</v>
      </c>
      <c r="CY339">
        <f t="shared" si="28"/>
        <v>0</v>
      </c>
      <c r="CZ339">
        <f t="shared" si="28"/>
        <v>0</v>
      </c>
      <c r="DA339">
        <f t="shared" si="28"/>
        <v>0</v>
      </c>
      <c r="DB339">
        <f t="shared" si="28"/>
        <v>0</v>
      </c>
      <c r="DD339" s="6">
        <f t="shared" si="16"/>
        <v>-3</v>
      </c>
      <c r="DF339">
        <f t="shared" ca="1" si="17"/>
        <v>440</v>
      </c>
      <c r="DG339">
        <f t="shared" ca="1" si="18"/>
        <v>756</v>
      </c>
      <c r="DH339">
        <f ca="1">SUM($DF$316:DF339)/$DG$315</f>
        <v>0.99330546897137995</v>
      </c>
      <c r="DI339">
        <f t="shared" ca="1" si="19"/>
        <v>0.99330546897137995</v>
      </c>
      <c r="DK339">
        <v>24</v>
      </c>
      <c r="DP339" s="1"/>
      <c r="DQ339" s="1"/>
      <c r="DR339" s="1"/>
      <c r="DS339" s="1"/>
      <c r="DT339" s="1"/>
      <c r="DU339" s="1"/>
      <c r="DV339" s="1"/>
      <c r="DW339" s="1"/>
      <c r="DX339" s="1"/>
      <c r="DY339" s="1"/>
      <c r="DZ339" s="1"/>
      <c r="EA339" s="1"/>
    </row>
    <row r="340" spans="7:131">
      <c r="G340">
        <f t="shared" ca="1" si="23"/>
        <v>0</v>
      </c>
      <c r="H340">
        <f t="shared" ca="1" si="23"/>
        <v>0</v>
      </c>
      <c r="I340">
        <f t="shared" ca="1" si="23"/>
        <v>0</v>
      </c>
      <c r="J340">
        <f t="shared" ca="1" si="23"/>
        <v>0</v>
      </c>
      <c r="K340">
        <f t="shared" ca="1" si="23"/>
        <v>0</v>
      </c>
      <c r="L340">
        <f t="shared" ca="1" si="23"/>
        <v>0</v>
      </c>
      <c r="M340">
        <f t="shared" ca="1" si="23"/>
        <v>0</v>
      </c>
      <c r="N340">
        <f t="shared" ca="1" si="23"/>
        <v>0</v>
      </c>
      <c r="O340">
        <f t="shared" ca="1" si="23"/>
        <v>0</v>
      </c>
      <c r="P340">
        <f t="shared" ca="1" si="23"/>
        <v>0</v>
      </c>
      <c r="Q340">
        <f t="shared" ca="1" si="20"/>
        <v>0</v>
      </c>
      <c r="R340">
        <f t="shared" ca="1" si="20"/>
        <v>0</v>
      </c>
      <c r="S340">
        <f t="shared" ca="1" si="20"/>
        <v>0</v>
      </c>
      <c r="T340">
        <f t="shared" ca="1" si="20"/>
        <v>0</v>
      </c>
      <c r="U340">
        <f t="shared" ca="1" si="20"/>
        <v>0</v>
      </c>
      <c r="V340">
        <f t="shared" ca="1" si="20"/>
        <v>0</v>
      </c>
      <c r="W340">
        <f t="shared" ca="1" si="20"/>
        <v>0</v>
      </c>
      <c r="X340">
        <f t="shared" ca="1" si="20"/>
        <v>0</v>
      </c>
      <c r="Y340">
        <f t="shared" ca="1" si="20"/>
        <v>0</v>
      </c>
      <c r="Z340">
        <f t="shared" ca="1" si="20"/>
        <v>0</v>
      </c>
      <c r="AA340">
        <f t="shared" ca="1" si="20"/>
        <v>0</v>
      </c>
      <c r="AB340">
        <f t="shared" ca="1" si="20"/>
        <v>0</v>
      </c>
      <c r="AC340">
        <f t="shared" ca="1" si="20"/>
        <v>0</v>
      </c>
      <c r="AD340">
        <f t="shared" ca="1" si="20"/>
        <v>0</v>
      </c>
      <c r="AE340">
        <f t="shared" ca="1" si="20"/>
        <v>0</v>
      </c>
      <c r="AF340">
        <f t="shared" ca="1" si="20"/>
        <v>0</v>
      </c>
      <c r="AG340">
        <f t="shared" ca="1" si="24"/>
        <v>0</v>
      </c>
      <c r="AH340">
        <f t="shared" ca="1" si="24"/>
        <v>0</v>
      </c>
      <c r="AI340">
        <f t="shared" ca="1" si="24"/>
        <v>0</v>
      </c>
      <c r="AJ340">
        <f t="shared" ca="1" si="24"/>
        <v>0</v>
      </c>
      <c r="AK340">
        <f t="shared" ca="1" si="24"/>
        <v>0</v>
      </c>
      <c r="AL340">
        <f t="shared" ca="1" si="24"/>
        <v>0</v>
      </c>
      <c r="AM340">
        <f t="shared" ca="1" si="24"/>
        <v>0</v>
      </c>
      <c r="AN340">
        <f t="shared" ca="1" si="24"/>
        <v>0</v>
      </c>
      <c r="AO340">
        <f t="shared" ca="1" si="24"/>
        <v>0</v>
      </c>
      <c r="AP340">
        <f t="shared" ca="1" si="24"/>
        <v>0</v>
      </c>
      <c r="AQ340">
        <f t="shared" ca="1" si="24"/>
        <v>0</v>
      </c>
      <c r="AR340">
        <f t="shared" ca="1" si="24"/>
        <v>0</v>
      </c>
      <c r="AS340">
        <f t="shared" ca="1" si="24"/>
        <v>0</v>
      </c>
      <c r="AT340">
        <f t="shared" ca="1" si="24"/>
        <v>5</v>
      </c>
      <c r="AU340">
        <f t="shared" ca="1" si="24"/>
        <v>16</v>
      </c>
      <c r="AV340">
        <f t="shared" ca="1" si="24"/>
        <v>35</v>
      </c>
      <c r="AW340">
        <f t="shared" ca="1" si="25"/>
        <v>53</v>
      </c>
      <c r="AX340">
        <f t="shared" ca="1" si="25"/>
        <v>74</v>
      </c>
      <c r="AY340">
        <f t="shared" ca="1" si="25"/>
        <v>113</v>
      </c>
      <c r="AZ340">
        <f t="shared" ca="1" si="25"/>
        <v>174</v>
      </c>
      <c r="BA340">
        <f t="shared" si="25"/>
        <v>0</v>
      </c>
      <c r="BB340">
        <f t="shared" si="25"/>
        <v>0</v>
      </c>
      <c r="BC340">
        <f t="shared" si="25"/>
        <v>0</v>
      </c>
      <c r="BD340">
        <f t="shared" si="25"/>
        <v>0</v>
      </c>
      <c r="BE340">
        <f t="shared" si="25"/>
        <v>0</v>
      </c>
      <c r="BF340">
        <f t="shared" si="25"/>
        <v>0</v>
      </c>
      <c r="BG340">
        <f t="shared" si="25"/>
        <v>0</v>
      </c>
      <c r="BH340">
        <f t="shared" si="25"/>
        <v>0</v>
      </c>
      <c r="BI340">
        <f t="shared" si="25"/>
        <v>0</v>
      </c>
      <c r="BJ340">
        <f t="shared" si="25"/>
        <v>0</v>
      </c>
      <c r="BK340">
        <f t="shared" si="25"/>
        <v>0</v>
      </c>
      <c r="BL340">
        <f t="shared" si="25"/>
        <v>0</v>
      </c>
      <c r="BM340">
        <f t="shared" si="26"/>
        <v>0</v>
      </c>
      <c r="BN340">
        <f t="shared" si="26"/>
        <v>0</v>
      </c>
      <c r="BO340">
        <f t="shared" si="26"/>
        <v>0</v>
      </c>
      <c r="BP340">
        <f t="shared" si="26"/>
        <v>0</v>
      </c>
      <c r="BQ340">
        <f t="shared" si="26"/>
        <v>0</v>
      </c>
      <c r="BR340">
        <f t="shared" si="26"/>
        <v>0</v>
      </c>
      <c r="BS340">
        <f t="shared" si="26"/>
        <v>0</v>
      </c>
      <c r="BT340">
        <f t="shared" si="26"/>
        <v>0</v>
      </c>
      <c r="BU340">
        <f t="shared" si="26"/>
        <v>0</v>
      </c>
      <c r="BV340">
        <f t="shared" si="26"/>
        <v>0</v>
      </c>
      <c r="BW340">
        <f t="shared" si="26"/>
        <v>0</v>
      </c>
      <c r="BX340">
        <f t="shared" si="26"/>
        <v>0</v>
      </c>
      <c r="BY340">
        <f t="shared" si="26"/>
        <v>0</v>
      </c>
      <c r="BZ340">
        <f t="shared" si="26"/>
        <v>0</v>
      </c>
      <c r="CA340">
        <f t="shared" si="26"/>
        <v>0</v>
      </c>
      <c r="CB340">
        <f t="shared" si="26"/>
        <v>0</v>
      </c>
      <c r="CC340">
        <f t="shared" si="27"/>
        <v>0</v>
      </c>
      <c r="CD340">
        <f t="shared" si="27"/>
        <v>0</v>
      </c>
      <c r="CE340">
        <f t="shared" si="27"/>
        <v>0</v>
      </c>
      <c r="CF340">
        <f t="shared" si="27"/>
        <v>0</v>
      </c>
      <c r="CG340">
        <f t="shared" si="27"/>
        <v>0</v>
      </c>
      <c r="CH340">
        <f t="shared" si="27"/>
        <v>0</v>
      </c>
      <c r="CI340">
        <f t="shared" si="27"/>
        <v>0</v>
      </c>
      <c r="CJ340">
        <f t="shared" si="27"/>
        <v>0</v>
      </c>
      <c r="CK340">
        <f t="shared" si="27"/>
        <v>0</v>
      </c>
      <c r="CL340">
        <f t="shared" si="27"/>
        <v>0</v>
      </c>
      <c r="CM340">
        <f t="shared" si="27"/>
        <v>0</v>
      </c>
      <c r="CN340">
        <f t="shared" si="27"/>
        <v>0</v>
      </c>
      <c r="CO340">
        <f t="shared" si="27"/>
        <v>0</v>
      </c>
      <c r="CP340">
        <f t="shared" si="27"/>
        <v>0</v>
      </c>
      <c r="CQ340">
        <f t="shared" si="27"/>
        <v>0</v>
      </c>
      <c r="CR340">
        <f t="shared" si="27"/>
        <v>0</v>
      </c>
      <c r="CS340">
        <f t="shared" si="28"/>
        <v>0</v>
      </c>
      <c r="CT340">
        <f t="shared" si="28"/>
        <v>0</v>
      </c>
      <c r="CU340">
        <f t="shared" si="28"/>
        <v>0</v>
      </c>
      <c r="CV340">
        <f t="shared" si="28"/>
        <v>0</v>
      </c>
      <c r="CW340">
        <f t="shared" si="28"/>
        <v>0</v>
      </c>
      <c r="CX340">
        <f t="shared" si="28"/>
        <v>0</v>
      </c>
      <c r="CY340">
        <f t="shared" si="28"/>
        <v>0</v>
      </c>
      <c r="CZ340">
        <f t="shared" si="28"/>
        <v>0</v>
      </c>
      <c r="DA340">
        <f t="shared" si="28"/>
        <v>0</v>
      </c>
      <c r="DB340">
        <f t="shared" si="28"/>
        <v>0</v>
      </c>
      <c r="DD340" s="6">
        <f t="shared" si="16"/>
        <v>-4</v>
      </c>
      <c r="DF340">
        <f t="shared" ca="1" si="17"/>
        <v>286</v>
      </c>
      <c r="DG340">
        <f t="shared" ca="1" si="18"/>
        <v>470</v>
      </c>
      <c r="DH340">
        <f ca="1">SUM($DF$316:DF340)/$DG$315</f>
        <v>0.99583805610654574</v>
      </c>
      <c r="DI340">
        <f t="shared" ca="1" si="19"/>
        <v>0.99583805610654574</v>
      </c>
      <c r="DK340">
        <v>25</v>
      </c>
      <c r="DP340" s="1"/>
      <c r="DQ340" s="1"/>
      <c r="DR340" s="1"/>
      <c r="DS340" s="1"/>
      <c r="DT340" s="1"/>
      <c r="DU340" s="1"/>
      <c r="DV340" s="1"/>
      <c r="DW340" s="1"/>
      <c r="DX340" s="1"/>
      <c r="DY340" s="1"/>
      <c r="DZ340" s="1"/>
      <c r="EA340" s="1"/>
    </row>
    <row r="341" spans="7:131">
      <c r="G341">
        <f t="shared" ca="1" si="23"/>
        <v>0</v>
      </c>
      <c r="H341">
        <f t="shared" ca="1" si="23"/>
        <v>0</v>
      </c>
      <c r="I341">
        <f t="shared" ca="1" si="23"/>
        <v>0</v>
      </c>
      <c r="J341">
        <f t="shared" ca="1" si="23"/>
        <v>0</v>
      </c>
      <c r="K341">
        <f t="shared" ca="1" si="23"/>
        <v>0</v>
      </c>
      <c r="L341">
        <f t="shared" ca="1" si="23"/>
        <v>0</v>
      </c>
      <c r="M341">
        <f t="shared" ca="1" si="23"/>
        <v>0</v>
      </c>
      <c r="N341">
        <f t="shared" ca="1" si="23"/>
        <v>0</v>
      </c>
      <c r="O341">
        <f t="shared" ca="1" si="23"/>
        <v>0</v>
      </c>
      <c r="P341">
        <f t="shared" ca="1" si="23"/>
        <v>0</v>
      </c>
      <c r="Q341">
        <f t="shared" ca="1" si="20"/>
        <v>0</v>
      </c>
      <c r="R341">
        <f t="shared" ca="1" si="20"/>
        <v>0</v>
      </c>
      <c r="S341">
        <f t="shared" ca="1" si="20"/>
        <v>0</v>
      </c>
      <c r="T341">
        <f t="shared" ca="1" si="20"/>
        <v>0</v>
      </c>
      <c r="U341">
        <f t="shared" ca="1" si="20"/>
        <v>0</v>
      </c>
      <c r="V341">
        <f t="shared" ca="1" si="20"/>
        <v>0</v>
      </c>
      <c r="W341">
        <f t="shared" ca="1" si="20"/>
        <v>0</v>
      </c>
      <c r="X341">
        <f t="shared" ca="1" si="20"/>
        <v>0</v>
      </c>
      <c r="Y341">
        <f t="shared" ca="1" si="20"/>
        <v>0</v>
      </c>
      <c r="Z341">
        <f t="shared" ca="1" si="20"/>
        <v>0</v>
      </c>
      <c r="AA341">
        <f t="shared" ca="1" si="20"/>
        <v>0</v>
      </c>
      <c r="AB341">
        <f t="shared" ca="1" si="20"/>
        <v>0</v>
      </c>
      <c r="AC341">
        <f t="shared" ca="1" si="20"/>
        <v>0</v>
      </c>
      <c r="AD341">
        <f t="shared" ca="1" si="20"/>
        <v>0</v>
      </c>
      <c r="AE341">
        <f t="shared" ca="1" si="20"/>
        <v>0</v>
      </c>
      <c r="AF341">
        <f t="shared" ca="1" si="20"/>
        <v>0</v>
      </c>
      <c r="AG341">
        <f t="shared" ca="1" si="24"/>
        <v>0</v>
      </c>
      <c r="AH341">
        <f t="shared" ca="1" si="24"/>
        <v>0</v>
      </c>
      <c r="AI341">
        <f t="shared" ca="1" si="24"/>
        <v>0</v>
      </c>
      <c r="AJ341">
        <f t="shared" ca="1" si="24"/>
        <v>0</v>
      </c>
      <c r="AK341">
        <f t="shared" ca="1" si="24"/>
        <v>0</v>
      </c>
      <c r="AL341">
        <f t="shared" ca="1" si="24"/>
        <v>0</v>
      </c>
      <c r="AM341">
        <f t="shared" ca="1" si="24"/>
        <v>0</v>
      </c>
      <c r="AN341">
        <f t="shared" ca="1" si="24"/>
        <v>0</v>
      </c>
      <c r="AO341">
        <f t="shared" ca="1" si="24"/>
        <v>0</v>
      </c>
      <c r="AP341">
        <f t="shared" ca="1" si="24"/>
        <v>0</v>
      </c>
      <c r="AQ341">
        <f t="shared" ca="1" si="24"/>
        <v>0</v>
      </c>
      <c r="AR341">
        <f t="shared" ca="1" si="24"/>
        <v>0</v>
      </c>
      <c r="AS341">
        <f t="shared" ca="1" si="24"/>
        <v>0</v>
      </c>
      <c r="AT341">
        <f t="shared" ca="1" si="24"/>
        <v>5</v>
      </c>
      <c r="AU341">
        <f t="shared" ca="1" si="24"/>
        <v>16</v>
      </c>
      <c r="AV341">
        <f t="shared" ca="1" si="24"/>
        <v>35</v>
      </c>
      <c r="AW341">
        <f t="shared" ca="1" si="25"/>
        <v>53</v>
      </c>
      <c r="AX341">
        <f t="shared" ca="1" si="25"/>
        <v>74</v>
      </c>
      <c r="AY341">
        <f t="shared" ca="1" si="25"/>
        <v>113</v>
      </c>
      <c r="AZ341">
        <f t="shared" si="25"/>
        <v>0</v>
      </c>
      <c r="BA341">
        <f t="shared" si="25"/>
        <v>0</v>
      </c>
      <c r="BB341">
        <f t="shared" si="25"/>
        <v>0</v>
      </c>
      <c r="BC341">
        <f t="shared" si="25"/>
        <v>0</v>
      </c>
      <c r="BD341">
        <f t="shared" si="25"/>
        <v>0</v>
      </c>
      <c r="BE341">
        <f t="shared" si="25"/>
        <v>0</v>
      </c>
      <c r="BF341">
        <f t="shared" si="25"/>
        <v>0</v>
      </c>
      <c r="BG341">
        <f t="shared" si="25"/>
        <v>0</v>
      </c>
      <c r="BH341">
        <f t="shared" si="25"/>
        <v>0</v>
      </c>
      <c r="BI341">
        <f t="shared" si="25"/>
        <v>0</v>
      </c>
      <c r="BJ341">
        <f t="shared" si="25"/>
        <v>0</v>
      </c>
      <c r="BK341">
        <f t="shared" si="25"/>
        <v>0</v>
      </c>
      <c r="BL341">
        <f t="shared" si="25"/>
        <v>0</v>
      </c>
      <c r="BM341">
        <f t="shared" si="26"/>
        <v>0</v>
      </c>
      <c r="BN341">
        <f t="shared" si="26"/>
        <v>0</v>
      </c>
      <c r="BO341">
        <f t="shared" si="26"/>
        <v>0</v>
      </c>
      <c r="BP341">
        <f t="shared" si="26"/>
        <v>0</v>
      </c>
      <c r="BQ341">
        <f t="shared" si="26"/>
        <v>0</v>
      </c>
      <c r="BR341">
        <f t="shared" si="26"/>
        <v>0</v>
      </c>
      <c r="BS341">
        <f t="shared" si="26"/>
        <v>0</v>
      </c>
      <c r="BT341">
        <f t="shared" si="26"/>
        <v>0</v>
      </c>
      <c r="BU341">
        <f t="shared" si="26"/>
        <v>0</v>
      </c>
      <c r="BV341">
        <f t="shared" si="26"/>
        <v>0</v>
      </c>
      <c r="BW341">
        <f t="shared" si="26"/>
        <v>0</v>
      </c>
      <c r="BX341">
        <f t="shared" si="26"/>
        <v>0</v>
      </c>
      <c r="BY341">
        <f t="shared" si="26"/>
        <v>0</v>
      </c>
      <c r="BZ341">
        <f t="shared" si="26"/>
        <v>0</v>
      </c>
      <c r="CA341">
        <f t="shared" si="26"/>
        <v>0</v>
      </c>
      <c r="CB341">
        <f t="shared" si="26"/>
        <v>0</v>
      </c>
      <c r="CC341">
        <f t="shared" si="27"/>
        <v>0</v>
      </c>
      <c r="CD341">
        <f t="shared" si="27"/>
        <v>0</v>
      </c>
      <c r="CE341">
        <f t="shared" si="27"/>
        <v>0</v>
      </c>
      <c r="CF341">
        <f t="shared" si="27"/>
        <v>0</v>
      </c>
      <c r="CG341">
        <f t="shared" si="27"/>
        <v>0</v>
      </c>
      <c r="CH341">
        <f t="shared" si="27"/>
        <v>0</v>
      </c>
      <c r="CI341">
        <f t="shared" si="27"/>
        <v>0</v>
      </c>
      <c r="CJ341">
        <f t="shared" si="27"/>
        <v>0</v>
      </c>
      <c r="CK341">
        <f t="shared" si="27"/>
        <v>0</v>
      </c>
      <c r="CL341">
        <f t="shared" si="27"/>
        <v>0</v>
      </c>
      <c r="CM341">
        <f t="shared" si="27"/>
        <v>0</v>
      </c>
      <c r="CN341">
        <f t="shared" si="27"/>
        <v>0</v>
      </c>
      <c r="CO341">
        <f t="shared" si="27"/>
        <v>0</v>
      </c>
      <c r="CP341">
        <f t="shared" si="27"/>
        <v>0</v>
      </c>
      <c r="CQ341">
        <f t="shared" si="27"/>
        <v>0</v>
      </c>
      <c r="CR341">
        <f t="shared" si="27"/>
        <v>0</v>
      </c>
      <c r="CS341">
        <f t="shared" si="28"/>
        <v>0</v>
      </c>
      <c r="CT341">
        <f t="shared" si="28"/>
        <v>0</v>
      </c>
      <c r="CU341">
        <f t="shared" si="28"/>
        <v>0</v>
      </c>
      <c r="CV341">
        <f t="shared" si="28"/>
        <v>0</v>
      </c>
      <c r="CW341">
        <f t="shared" si="28"/>
        <v>0</v>
      </c>
      <c r="CX341">
        <f t="shared" si="28"/>
        <v>0</v>
      </c>
      <c r="CY341">
        <f t="shared" si="28"/>
        <v>0</v>
      </c>
      <c r="CZ341">
        <f t="shared" si="28"/>
        <v>0</v>
      </c>
      <c r="DA341">
        <f t="shared" si="28"/>
        <v>0</v>
      </c>
      <c r="DB341">
        <f t="shared" si="28"/>
        <v>0</v>
      </c>
      <c r="DD341" s="6">
        <f t="shared" si="16"/>
        <v>-5</v>
      </c>
      <c r="DF341">
        <f t="shared" ca="1" si="17"/>
        <v>174</v>
      </c>
      <c r="DG341">
        <f t="shared" ca="1" si="18"/>
        <v>296</v>
      </c>
      <c r="DH341">
        <f ca="1">SUM($DF$316:DF341)/$DG$315</f>
        <v>0.99737886086710115</v>
      </c>
      <c r="DI341">
        <f t="shared" ca="1" si="19"/>
        <v>0.99737886086710115</v>
      </c>
      <c r="DK341">
        <v>26</v>
      </c>
      <c r="DP341" s="1"/>
      <c r="DQ341" s="1"/>
      <c r="DR341" s="1"/>
      <c r="DS341" s="1"/>
      <c r="DT341" s="1"/>
      <c r="DU341" s="1"/>
      <c r="DV341" s="1"/>
      <c r="DW341" s="1"/>
      <c r="DX341" s="1"/>
      <c r="DY341" s="1"/>
      <c r="DZ341" s="1"/>
      <c r="EA341" s="1"/>
    </row>
    <row r="342" spans="7:131">
      <c r="G342">
        <f t="shared" ca="1" si="23"/>
        <v>0</v>
      </c>
      <c r="H342">
        <f t="shared" ca="1" si="23"/>
        <v>0</v>
      </c>
      <c r="I342">
        <f t="shared" ca="1" si="23"/>
        <v>0</v>
      </c>
      <c r="J342">
        <f t="shared" ca="1" si="23"/>
        <v>0</v>
      </c>
      <c r="K342">
        <f t="shared" ca="1" si="23"/>
        <v>0</v>
      </c>
      <c r="L342">
        <f t="shared" ca="1" si="23"/>
        <v>0</v>
      </c>
      <c r="M342">
        <f t="shared" ca="1" si="23"/>
        <v>0</v>
      </c>
      <c r="N342">
        <f t="shared" ca="1" si="23"/>
        <v>0</v>
      </c>
      <c r="O342">
        <f t="shared" ca="1" si="23"/>
        <v>0</v>
      </c>
      <c r="P342">
        <f t="shared" ca="1" si="23"/>
        <v>0</v>
      </c>
      <c r="Q342">
        <f t="shared" ca="1" si="20"/>
        <v>0</v>
      </c>
      <c r="R342">
        <f t="shared" ca="1" si="20"/>
        <v>0</v>
      </c>
      <c r="S342">
        <f t="shared" ca="1" si="20"/>
        <v>0</v>
      </c>
      <c r="T342">
        <f t="shared" ca="1" si="20"/>
        <v>0</v>
      </c>
      <c r="U342">
        <f t="shared" ca="1" si="20"/>
        <v>0</v>
      </c>
      <c r="V342">
        <f t="shared" ca="1" si="20"/>
        <v>0</v>
      </c>
      <c r="W342">
        <f t="shared" ca="1" si="20"/>
        <v>0</v>
      </c>
      <c r="X342">
        <f t="shared" ca="1" si="20"/>
        <v>0</v>
      </c>
      <c r="Y342">
        <f t="shared" ca="1" si="20"/>
        <v>0</v>
      </c>
      <c r="Z342">
        <f t="shared" ca="1" si="20"/>
        <v>0</v>
      </c>
      <c r="AA342">
        <f t="shared" ca="1" si="20"/>
        <v>0</v>
      </c>
      <c r="AB342">
        <f t="shared" ca="1" si="20"/>
        <v>0</v>
      </c>
      <c r="AC342">
        <f t="shared" ca="1" si="20"/>
        <v>0</v>
      </c>
      <c r="AD342">
        <f t="shared" ca="1" si="20"/>
        <v>0</v>
      </c>
      <c r="AE342">
        <f t="shared" ca="1" si="20"/>
        <v>0</v>
      </c>
      <c r="AF342">
        <f t="shared" ca="1" si="20"/>
        <v>0</v>
      </c>
      <c r="AG342">
        <f t="shared" ca="1" si="24"/>
        <v>0</v>
      </c>
      <c r="AH342">
        <f t="shared" ca="1" si="24"/>
        <v>0</v>
      </c>
      <c r="AI342">
        <f t="shared" ca="1" si="24"/>
        <v>0</v>
      </c>
      <c r="AJ342">
        <f t="shared" ca="1" si="24"/>
        <v>0</v>
      </c>
      <c r="AK342">
        <f t="shared" ca="1" si="24"/>
        <v>0</v>
      </c>
      <c r="AL342">
        <f t="shared" ca="1" si="24"/>
        <v>0</v>
      </c>
      <c r="AM342">
        <f t="shared" ca="1" si="24"/>
        <v>0</v>
      </c>
      <c r="AN342">
        <f t="shared" ca="1" si="24"/>
        <v>0</v>
      </c>
      <c r="AO342">
        <f t="shared" ca="1" si="24"/>
        <v>0</v>
      </c>
      <c r="AP342">
        <f t="shared" ca="1" si="24"/>
        <v>0</v>
      </c>
      <c r="AQ342">
        <f t="shared" ca="1" si="24"/>
        <v>0</v>
      </c>
      <c r="AR342">
        <f t="shared" ca="1" si="24"/>
        <v>0</v>
      </c>
      <c r="AS342">
        <f t="shared" ca="1" si="24"/>
        <v>0</v>
      </c>
      <c r="AT342">
        <f t="shared" ca="1" si="24"/>
        <v>5</v>
      </c>
      <c r="AU342">
        <f t="shared" ca="1" si="24"/>
        <v>16</v>
      </c>
      <c r="AV342">
        <f t="shared" ca="1" si="24"/>
        <v>35</v>
      </c>
      <c r="AW342">
        <f t="shared" ca="1" si="25"/>
        <v>53</v>
      </c>
      <c r="AX342">
        <f t="shared" ca="1" si="25"/>
        <v>74</v>
      </c>
      <c r="AY342">
        <f t="shared" si="25"/>
        <v>0</v>
      </c>
      <c r="AZ342">
        <f t="shared" si="25"/>
        <v>0</v>
      </c>
      <c r="BA342">
        <f t="shared" si="25"/>
        <v>0</v>
      </c>
      <c r="BB342">
        <f t="shared" si="25"/>
        <v>0</v>
      </c>
      <c r="BC342">
        <f t="shared" si="25"/>
        <v>0</v>
      </c>
      <c r="BD342">
        <f t="shared" si="25"/>
        <v>0</v>
      </c>
      <c r="BE342">
        <f t="shared" si="25"/>
        <v>0</v>
      </c>
      <c r="BF342">
        <f t="shared" si="25"/>
        <v>0</v>
      </c>
      <c r="BG342">
        <f t="shared" si="25"/>
        <v>0</v>
      </c>
      <c r="BH342">
        <f t="shared" si="25"/>
        <v>0</v>
      </c>
      <c r="BI342">
        <f t="shared" si="25"/>
        <v>0</v>
      </c>
      <c r="BJ342">
        <f t="shared" si="25"/>
        <v>0</v>
      </c>
      <c r="BK342">
        <f t="shared" si="25"/>
        <v>0</v>
      </c>
      <c r="BL342">
        <f t="shared" si="25"/>
        <v>0</v>
      </c>
      <c r="BM342">
        <f t="shared" si="26"/>
        <v>0</v>
      </c>
      <c r="BN342">
        <f t="shared" si="26"/>
        <v>0</v>
      </c>
      <c r="BO342">
        <f t="shared" si="26"/>
        <v>0</v>
      </c>
      <c r="BP342">
        <f t="shared" si="26"/>
        <v>0</v>
      </c>
      <c r="BQ342">
        <f t="shared" si="26"/>
        <v>0</v>
      </c>
      <c r="BR342">
        <f t="shared" si="26"/>
        <v>0</v>
      </c>
      <c r="BS342">
        <f t="shared" si="26"/>
        <v>0</v>
      </c>
      <c r="BT342">
        <f t="shared" si="26"/>
        <v>0</v>
      </c>
      <c r="BU342">
        <f t="shared" si="26"/>
        <v>0</v>
      </c>
      <c r="BV342">
        <f t="shared" si="26"/>
        <v>0</v>
      </c>
      <c r="BW342">
        <f t="shared" si="26"/>
        <v>0</v>
      </c>
      <c r="BX342">
        <f t="shared" si="26"/>
        <v>0</v>
      </c>
      <c r="BY342">
        <f t="shared" si="26"/>
        <v>0</v>
      </c>
      <c r="BZ342">
        <f t="shared" si="26"/>
        <v>0</v>
      </c>
      <c r="CA342">
        <f t="shared" si="26"/>
        <v>0</v>
      </c>
      <c r="CB342">
        <f t="shared" si="26"/>
        <v>0</v>
      </c>
      <c r="CC342">
        <f t="shared" si="27"/>
        <v>0</v>
      </c>
      <c r="CD342">
        <f t="shared" si="27"/>
        <v>0</v>
      </c>
      <c r="CE342">
        <f t="shared" si="27"/>
        <v>0</v>
      </c>
      <c r="CF342">
        <f t="shared" si="27"/>
        <v>0</v>
      </c>
      <c r="CG342">
        <f t="shared" si="27"/>
        <v>0</v>
      </c>
      <c r="CH342">
        <f t="shared" si="27"/>
        <v>0</v>
      </c>
      <c r="CI342">
        <f t="shared" si="27"/>
        <v>0</v>
      </c>
      <c r="CJ342">
        <f t="shared" si="27"/>
        <v>0</v>
      </c>
      <c r="CK342">
        <f t="shared" si="27"/>
        <v>0</v>
      </c>
      <c r="CL342">
        <f t="shared" si="27"/>
        <v>0</v>
      </c>
      <c r="CM342">
        <f t="shared" si="27"/>
        <v>0</v>
      </c>
      <c r="CN342">
        <f t="shared" si="27"/>
        <v>0</v>
      </c>
      <c r="CO342">
        <f t="shared" si="27"/>
        <v>0</v>
      </c>
      <c r="CP342">
        <f t="shared" si="27"/>
        <v>0</v>
      </c>
      <c r="CQ342">
        <f t="shared" si="27"/>
        <v>0</v>
      </c>
      <c r="CR342">
        <f t="shared" si="27"/>
        <v>0</v>
      </c>
      <c r="CS342">
        <f t="shared" si="28"/>
        <v>0</v>
      </c>
      <c r="CT342">
        <f t="shared" si="28"/>
        <v>0</v>
      </c>
      <c r="CU342">
        <f t="shared" si="28"/>
        <v>0</v>
      </c>
      <c r="CV342">
        <f t="shared" si="28"/>
        <v>0</v>
      </c>
      <c r="CW342">
        <f t="shared" si="28"/>
        <v>0</v>
      </c>
      <c r="CX342">
        <f t="shared" si="28"/>
        <v>0</v>
      </c>
      <c r="CY342">
        <f t="shared" si="28"/>
        <v>0</v>
      </c>
      <c r="CZ342">
        <f t="shared" si="28"/>
        <v>0</v>
      </c>
      <c r="DA342">
        <f t="shared" si="28"/>
        <v>0</v>
      </c>
      <c r="DB342">
        <f t="shared" si="28"/>
        <v>0</v>
      </c>
      <c r="DD342" s="6">
        <f t="shared" si="16"/>
        <v>-6</v>
      </c>
      <c r="DF342">
        <f t="shared" ca="1" si="17"/>
        <v>113</v>
      </c>
      <c r="DG342">
        <f t="shared" ca="1" si="18"/>
        <v>183</v>
      </c>
      <c r="DH342">
        <f ca="1">SUM($DF$316:DF342)/$DG$315</f>
        <v>0.99837949844148488</v>
      </c>
      <c r="DI342">
        <f t="shared" ca="1" si="19"/>
        <v>0.99837949844148488</v>
      </c>
      <c r="DK342">
        <v>27</v>
      </c>
      <c r="DP342" s="1"/>
      <c r="DQ342" s="1"/>
      <c r="DR342" s="1"/>
      <c r="DS342" s="1"/>
      <c r="DT342" s="1"/>
      <c r="DU342" s="1"/>
      <c r="DV342" s="1"/>
      <c r="DW342" s="1"/>
      <c r="DX342" s="1"/>
      <c r="DY342" s="1"/>
      <c r="DZ342" s="1"/>
      <c r="EA342" s="1"/>
    </row>
    <row r="343" spans="7:131">
      <c r="G343">
        <f t="shared" ca="1" si="23"/>
        <v>0</v>
      </c>
      <c r="H343">
        <f t="shared" ca="1" si="23"/>
        <v>0</v>
      </c>
      <c r="I343">
        <f t="shared" ca="1" si="23"/>
        <v>0</v>
      </c>
      <c r="J343">
        <f t="shared" ca="1" si="23"/>
        <v>0</v>
      </c>
      <c r="K343">
        <f t="shared" ca="1" si="23"/>
        <v>0</v>
      </c>
      <c r="L343">
        <f t="shared" ca="1" si="23"/>
        <v>0</v>
      </c>
      <c r="M343">
        <f t="shared" ca="1" si="23"/>
        <v>0</v>
      </c>
      <c r="N343">
        <f t="shared" ca="1" si="23"/>
        <v>0</v>
      </c>
      <c r="O343">
        <f t="shared" ca="1" si="23"/>
        <v>0</v>
      </c>
      <c r="P343">
        <f t="shared" ca="1" si="23"/>
        <v>0</v>
      </c>
      <c r="Q343">
        <f t="shared" ca="1" si="20"/>
        <v>0</v>
      </c>
      <c r="R343">
        <f t="shared" ca="1" si="20"/>
        <v>0</v>
      </c>
      <c r="S343">
        <f t="shared" ca="1" si="20"/>
        <v>0</v>
      </c>
      <c r="T343">
        <f t="shared" ca="1" si="20"/>
        <v>0</v>
      </c>
      <c r="U343">
        <f t="shared" ca="1" si="20"/>
        <v>0</v>
      </c>
      <c r="V343">
        <f t="shared" ca="1" si="20"/>
        <v>0</v>
      </c>
      <c r="W343">
        <f t="shared" ca="1" si="20"/>
        <v>0</v>
      </c>
      <c r="X343">
        <f t="shared" ca="1" si="20"/>
        <v>0</v>
      </c>
      <c r="Y343">
        <f t="shared" ca="1" si="20"/>
        <v>0</v>
      </c>
      <c r="Z343">
        <f t="shared" ca="1" si="20"/>
        <v>0</v>
      </c>
      <c r="AA343">
        <f t="shared" ca="1" si="20"/>
        <v>0</v>
      </c>
      <c r="AB343">
        <f t="shared" ca="1" si="20"/>
        <v>0</v>
      </c>
      <c r="AC343">
        <f t="shared" ca="1" si="20"/>
        <v>0</v>
      </c>
      <c r="AD343">
        <f t="shared" ca="1" si="20"/>
        <v>0</v>
      </c>
      <c r="AE343">
        <f t="shared" ca="1" si="20"/>
        <v>0</v>
      </c>
      <c r="AF343">
        <f t="shared" ca="1" si="20"/>
        <v>0</v>
      </c>
      <c r="AG343">
        <f t="shared" ca="1" si="24"/>
        <v>0</v>
      </c>
      <c r="AH343">
        <f t="shared" ca="1" si="24"/>
        <v>0</v>
      </c>
      <c r="AI343">
        <f t="shared" ca="1" si="24"/>
        <v>0</v>
      </c>
      <c r="AJ343">
        <f t="shared" ca="1" si="24"/>
        <v>0</v>
      </c>
      <c r="AK343">
        <f t="shared" ca="1" si="24"/>
        <v>0</v>
      </c>
      <c r="AL343">
        <f t="shared" ca="1" si="24"/>
        <v>0</v>
      </c>
      <c r="AM343">
        <f t="shared" ca="1" si="24"/>
        <v>0</v>
      </c>
      <c r="AN343">
        <f t="shared" ca="1" si="24"/>
        <v>0</v>
      </c>
      <c r="AO343">
        <f t="shared" ca="1" si="24"/>
        <v>0</v>
      </c>
      <c r="AP343">
        <f t="shared" ca="1" si="24"/>
        <v>0</v>
      </c>
      <c r="AQ343">
        <f t="shared" ca="1" si="24"/>
        <v>0</v>
      </c>
      <c r="AR343">
        <f t="shared" ca="1" si="24"/>
        <v>0</v>
      </c>
      <c r="AS343">
        <f t="shared" ca="1" si="24"/>
        <v>0</v>
      </c>
      <c r="AT343">
        <f t="shared" ca="1" si="24"/>
        <v>5</v>
      </c>
      <c r="AU343">
        <f t="shared" ca="1" si="24"/>
        <v>16</v>
      </c>
      <c r="AV343">
        <f t="shared" ca="1" si="24"/>
        <v>35</v>
      </c>
      <c r="AW343">
        <f t="shared" ca="1" si="25"/>
        <v>53</v>
      </c>
      <c r="AX343">
        <f t="shared" si="25"/>
        <v>0</v>
      </c>
      <c r="AY343">
        <f t="shared" si="25"/>
        <v>0</v>
      </c>
      <c r="AZ343">
        <f t="shared" si="25"/>
        <v>0</v>
      </c>
      <c r="BA343">
        <f t="shared" si="25"/>
        <v>0</v>
      </c>
      <c r="BB343">
        <f t="shared" si="25"/>
        <v>0</v>
      </c>
      <c r="BC343">
        <f t="shared" si="25"/>
        <v>0</v>
      </c>
      <c r="BD343">
        <f t="shared" si="25"/>
        <v>0</v>
      </c>
      <c r="BE343">
        <f t="shared" si="25"/>
        <v>0</v>
      </c>
      <c r="BF343">
        <f t="shared" si="25"/>
        <v>0</v>
      </c>
      <c r="BG343">
        <f t="shared" si="25"/>
        <v>0</v>
      </c>
      <c r="BH343">
        <f t="shared" si="25"/>
        <v>0</v>
      </c>
      <c r="BI343">
        <f t="shared" si="25"/>
        <v>0</v>
      </c>
      <c r="BJ343">
        <f t="shared" si="25"/>
        <v>0</v>
      </c>
      <c r="BK343">
        <f t="shared" si="25"/>
        <v>0</v>
      </c>
      <c r="BL343">
        <f t="shared" si="25"/>
        <v>0</v>
      </c>
      <c r="BM343">
        <f t="shared" si="26"/>
        <v>0</v>
      </c>
      <c r="BN343">
        <f t="shared" si="26"/>
        <v>0</v>
      </c>
      <c r="BO343">
        <f t="shared" si="26"/>
        <v>0</v>
      </c>
      <c r="BP343">
        <f t="shared" si="26"/>
        <v>0</v>
      </c>
      <c r="BQ343">
        <f t="shared" si="26"/>
        <v>0</v>
      </c>
      <c r="BR343">
        <f t="shared" si="26"/>
        <v>0</v>
      </c>
      <c r="BS343">
        <f t="shared" si="26"/>
        <v>0</v>
      </c>
      <c r="BT343">
        <f t="shared" si="26"/>
        <v>0</v>
      </c>
      <c r="BU343">
        <f t="shared" si="26"/>
        <v>0</v>
      </c>
      <c r="BV343">
        <f t="shared" si="26"/>
        <v>0</v>
      </c>
      <c r="BW343">
        <f t="shared" si="26"/>
        <v>0</v>
      </c>
      <c r="BX343">
        <f t="shared" si="26"/>
        <v>0</v>
      </c>
      <c r="BY343">
        <f t="shared" si="26"/>
        <v>0</v>
      </c>
      <c r="BZ343">
        <f t="shared" si="26"/>
        <v>0</v>
      </c>
      <c r="CA343">
        <f t="shared" si="26"/>
        <v>0</v>
      </c>
      <c r="CB343">
        <f t="shared" si="26"/>
        <v>0</v>
      </c>
      <c r="CC343">
        <f t="shared" si="27"/>
        <v>0</v>
      </c>
      <c r="CD343">
        <f t="shared" si="27"/>
        <v>0</v>
      </c>
      <c r="CE343">
        <f t="shared" si="27"/>
        <v>0</v>
      </c>
      <c r="CF343">
        <f t="shared" si="27"/>
        <v>0</v>
      </c>
      <c r="CG343">
        <f t="shared" si="27"/>
        <v>0</v>
      </c>
      <c r="CH343">
        <f t="shared" si="27"/>
        <v>0</v>
      </c>
      <c r="CI343">
        <f t="shared" si="27"/>
        <v>0</v>
      </c>
      <c r="CJ343">
        <f t="shared" si="27"/>
        <v>0</v>
      </c>
      <c r="CK343">
        <f t="shared" si="27"/>
        <v>0</v>
      </c>
      <c r="CL343">
        <f t="shared" si="27"/>
        <v>0</v>
      </c>
      <c r="CM343">
        <f t="shared" si="27"/>
        <v>0</v>
      </c>
      <c r="CN343">
        <f t="shared" si="27"/>
        <v>0</v>
      </c>
      <c r="CO343">
        <f t="shared" si="27"/>
        <v>0</v>
      </c>
      <c r="CP343">
        <f t="shared" si="27"/>
        <v>0</v>
      </c>
      <c r="CQ343">
        <f t="shared" si="27"/>
        <v>0</v>
      </c>
      <c r="CR343">
        <f t="shared" si="27"/>
        <v>0</v>
      </c>
      <c r="CS343">
        <f t="shared" si="28"/>
        <v>0</v>
      </c>
      <c r="CT343">
        <f t="shared" si="28"/>
        <v>0</v>
      </c>
      <c r="CU343">
        <f t="shared" si="28"/>
        <v>0</v>
      </c>
      <c r="CV343">
        <f t="shared" si="28"/>
        <v>0</v>
      </c>
      <c r="CW343">
        <f t="shared" si="28"/>
        <v>0</v>
      </c>
      <c r="CX343">
        <f t="shared" si="28"/>
        <v>0</v>
      </c>
      <c r="CY343">
        <f t="shared" si="28"/>
        <v>0</v>
      </c>
      <c r="CZ343">
        <f t="shared" si="28"/>
        <v>0</v>
      </c>
      <c r="DA343">
        <f t="shared" si="28"/>
        <v>0</v>
      </c>
      <c r="DB343">
        <f t="shared" si="28"/>
        <v>0</v>
      </c>
      <c r="DD343" s="6">
        <f t="shared" si="16"/>
        <v>-7</v>
      </c>
      <c r="DF343">
        <f t="shared" ca="1" si="17"/>
        <v>74</v>
      </c>
      <c r="DG343">
        <f t="shared" ca="1" si="18"/>
        <v>109</v>
      </c>
      <c r="DH343">
        <f ca="1">SUM($DF$316:DF343)/$DG$315</f>
        <v>0.99903478322470951</v>
      </c>
      <c r="DI343">
        <f t="shared" ca="1" si="19"/>
        <v>0.99903478322470951</v>
      </c>
      <c r="DK343">
        <v>28</v>
      </c>
      <c r="DP343" s="1"/>
      <c r="DQ343" s="1"/>
      <c r="DR343" s="1"/>
      <c r="DS343" s="1"/>
      <c r="DT343" s="1"/>
      <c r="DU343" s="1"/>
      <c r="DV343" s="1"/>
      <c r="DW343" s="1"/>
      <c r="DX343" s="1"/>
      <c r="DY343" s="1"/>
      <c r="DZ343" s="1"/>
      <c r="EA343" s="1"/>
    </row>
    <row r="344" spans="7:131">
      <c r="G344">
        <f t="shared" ca="1" si="23"/>
        <v>0</v>
      </c>
      <c r="H344">
        <f t="shared" ca="1" si="23"/>
        <v>0</v>
      </c>
      <c r="I344">
        <f t="shared" ca="1" si="23"/>
        <v>0</v>
      </c>
      <c r="J344">
        <f t="shared" ca="1" si="23"/>
        <v>0</v>
      </c>
      <c r="K344">
        <f t="shared" ca="1" si="23"/>
        <v>0</v>
      </c>
      <c r="L344">
        <f t="shared" ca="1" si="23"/>
        <v>0</v>
      </c>
      <c r="M344">
        <f t="shared" ca="1" si="23"/>
        <v>0</v>
      </c>
      <c r="N344">
        <f t="shared" ca="1" si="23"/>
        <v>0</v>
      </c>
      <c r="O344">
        <f t="shared" ca="1" si="23"/>
        <v>0</v>
      </c>
      <c r="P344">
        <f t="shared" ca="1" si="23"/>
        <v>0</v>
      </c>
      <c r="Q344">
        <f t="shared" ca="1" si="20"/>
        <v>0</v>
      </c>
      <c r="R344">
        <f t="shared" ca="1" si="20"/>
        <v>0</v>
      </c>
      <c r="S344">
        <f t="shared" ca="1" si="20"/>
        <v>0</v>
      </c>
      <c r="T344">
        <f t="shared" ca="1" si="20"/>
        <v>0</v>
      </c>
      <c r="U344">
        <f t="shared" ca="1" si="20"/>
        <v>0</v>
      </c>
      <c r="V344">
        <f t="shared" ca="1" si="20"/>
        <v>0</v>
      </c>
      <c r="W344">
        <f t="shared" ca="1" si="20"/>
        <v>0</v>
      </c>
      <c r="X344">
        <f t="shared" ca="1" si="20"/>
        <v>0</v>
      </c>
      <c r="Y344">
        <f t="shared" ca="1" si="20"/>
        <v>0</v>
      </c>
      <c r="Z344">
        <f t="shared" ca="1" si="20"/>
        <v>0</v>
      </c>
      <c r="AA344">
        <f t="shared" ca="1" si="20"/>
        <v>0</v>
      </c>
      <c r="AB344">
        <f t="shared" ca="1" si="20"/>
        <v>0</v>
      </c>
      <c r="AC344">
        <f t="shared" ca="1" si="20"/>
        <v>0</v>
      </c>
      <c r="AD344">
        <f t="shared" ca="1" si="20"/>
        <v>0</v>
      </c>
      <c r="AE344">
        <f t="shared" ca="1" si="20"/>
        <v>0</v>
      </c>
      <c r="AF344">
        <f t="shared" ca="1" si="20"/>
        <v>0</v>
      </c>
      <c r="AG344">
        <f t="shared" ca="1" si="24"/>
        <v>0</v>
      </c>
      <c r="AH344">
        <f t="shared" ca="1" si="24"/>
        <v>0</v>
      </c>
      <c r="AI344">
        <f t="shared" ca="1" si="24"/>
        <v>0</v>
      </c>
      <c r="AJ344">
        <f t="shared" ca="1" si="24"/>
        <v>0</v>
      </c>
      <c r="AK344">
        <f t="shared" ca="1" si="24"/>
        <v>0</v>
      </c>
      <c r="AL344">
        <f t="shared" ca="1" si="24"/>
        <v>0</v>
      </c>
      <c r="AM344">
        <f t="shared" ca="1" si="24"/>
        <v>0</v>
      </c>
      <c r="AN344">
        <f t="shared" ca="1" si="24"/>
        <v>0</v>
      </c>
      <c r="AO344">
        <f t="shared" ca="1" si="24"/>
        <v>0</v>
      </c>
      <c r="AP344">
        <f t="shared" ca="1" si="24"/>
        <v>0</v>
      </c>
      <c r="AQ344">
        <f t="shared" ca="1" si="24"/>
        <v>0</v>
      </c>
      <c r="AR344">
        <f t="shared" ca="1" si="24"/>
        <v>0</v>
      </c>
      <c r="AS344">
        <f t="shared" ca="1" si="24"/>
        <v>0</v>
      </c>
      <c r="AT344">
        <f t="shared" ca="1" si="24"/>
        <v>5</v>
      </c>
      <c r="AU344">
        <f t="shared" ca="1" si="24"/>
        <v>16</v>
      </c>
      <c r="AV344">
        <f t="shared" ca="1" si="24"/>
        <v>35</v>
      </c>
      <c r="AW344">
        <f t="shared" si="25"/>
        <v>0</v>
      </c>
      <c r="AX344">
        <f t="shared" si="25"/>
        <v>0</v>
      </c>
      <c r="AY344">
        <f t="shared" si="25"/>
        <v>0</v>
      </c>
      <c r="AZ344">
        <f t="shared" si="25"/>
        <v>0</v>
      </c>
      <c r="BA344">
        <f t="shared" si="25"/>
        <v>0</v>
      </c>
      <c r="BB344">
        <f t="shared" si="25"/>
        <v>0</v>
      </c>
      <c r="BC344">
        <f t="shared" si="25"/>
        <v>0</v>
      </c>
      <c r="BD344">
        <f t="shared" si="25"/>
        <v>0</v>
      </c>
      <c r="BE344">
        <f t="shared" si="25"/>
        <v>0</v>
      </c>
      <c r="BF344">
        <f t="shared" si="25"/>
        <v>0</v>
      </c>
      <c r="BG344">
        <f t="shared" si="25"/>
        <v>0</v>
      </c>
      <c r="BH344">
        <f t="shared" si="25"/>
        <v>0</v>
      </c>
      <c r="BI344">
        <f t="shared" si="25"/>
        <v>0</v>
      </c>
      <c r="BJ344">
        <f t="shared" si="25"/>
        <v>0</v>
      </c>
      <c r="BK344">
        <f t="shared" si="25"/>
        <v>0</v>
      </c>
      <c r="BL344">
        <f t="shared" si="25"/>
        <v>0</v>
      </c>
      <c r="BM344">
        <f t="shared" si="26"/>
        <v>0</v>
      </c>
      <c r="BN344">
        <f t="shared" si="26"/>
        <v>0</v>
      </c>
      <c r="BO344">
        <f t="shared" si="26"/>
        <v>0</v>
      </c>
      <c r="BP344">
        <f t="shared" si="26"/>
        <v>0</v>
      </c>
      <c r="BQ344">
        <f t="shared" si="26"/>
        <v>0</v>
      </c>
      <c r="BR344">
        <f t="shared" si="26"/>
        <v>0</v>
      </c>
      <c r="BS344">
        <f t="shared" si="26"/>
        <v>0</v>
      </c>
      <c r="BT344">
        <f t="shared" si="26"/>
        <v>0</v>
      </c>
      <c r="BU344">
        <f t="shared" si="26"/>
        <v>0</v>
      </c>
      <c r="BV344">
        <f t="shared" si="26"/>
        <v>0</v>
      </c>
      <c r="BW344">
        <f t="shared" si="26"/>
        <v>0</v>
      </c>
      <c r="BX344">
        <f t="shared" si="26"/>
        <v>0</v>
      </c>
      <c r="BY344">
        <f t="shared" si="26"/>
        <v>0</v>
      </c>
      <c r="BZ344">
        <f t="shared" si="26"/>
        <v>0</v>
      </c>
      <c r="CA344">
        <f t="shared" si="26"/>
        <v>0</v>
      </c>
      <c r="CB344">
        <f t="shared" si="26"/>
        <v>0</v>
      </c>
      <c r="CC344">
        <f t="shared" si="27"/>
        <v>0</v>
      </c>
      <c r="CD344">
        <f t="shared" si="27"/>
        <v>0</v>
      </c>
      <c r="CE344">
        <f t="shared" si="27"/>
        <v>0</v>
      </c>
      <c r="CF344">
        <f t="shared" si="27"/>
        <v>0</v>
      </c>
      <c r="CG344">
        <f t="shared" si="27"/>
        <v>0</v>
      </c>
      <c r="CH344">
        <f t="shared" si="27"/>
        <v>0</v>
      </c>
      <c r="CI344">
        <f t="shared" si="27"/>
        <v>0</v>
      </c>
      <c r="CJ344">
        <f t="shared" si="27"/>
        <v>0</v>
      </c>
      <c r="CK344">
        <f t="shared" si="27"/>
        <v>0</v>
      </c>
      <c r="CL344">
        <f t="shared" si="27"/>
        <v>0</v>
      </c>
      <c r="CM344">
        <f t="shared" si="27"/>
        <v>0</v>
      </c>
      <c r="CN344">
        <f t="shared" si="27"/>
        <v>0</v>
      </c>
      <c r="CO344">
        <f t="shared" si="27"/>
        <v>0</v>
      </c>
      <c r="CP344">
        <f t="shared" si="27"/>
        <v>0</v>
      </c>
      <c r="CQ344">
        <f t="shared" si="27"/>
        <v>0</v>
      </c>
      <c r="CR344">
        <f t="shared" si="27"/>
        <v>0</v>
      </c>
      <c r="CS344">
        <f t="shared" si="28"/>
        <v>0</v>
      </c>
      <c r="CT344">
        <f t="shared" si="28"/>
        <v>0</v>
      </c>
      <c r="CU344">
        <f t="shared" si="28"/>
        <v>0</v>
      </c>
      <c r="CV344">
        <f t="shared" si="28"/>
        <v>0</v>
      </c>
      <c r="CW344">
        <f t="shared" si="28"/>
        <v>0</v>
      </c>
      <c r="CX344">
        <f t="shared" si="28"/>
        <v>0</v>
      </c>
      <c r="CY344">
        <f t="shared" si="28"/>
        <v>0</v>
      </c>
      <c r="CZ344">
        <f t="shared" si="28"/>
        <v>0</v>
      </c>
      <c r="DA344">
        <f t="shared" si="28"/>
        <v>0</v>
      </c>
      <c r="DB344">
        <f t="shared" si="28"/>
        <v>0</v>
      </c>
      <c r="DD344" s="6">
        <f t="shared" si="16"/>
        <v>-8</v>
      </c>
      <c r="DF344">
        <f t="shared" ca="1" si="17"/>
        <v>53</v>
      </c>
      <c r="DG344">
        <f t="shared" ca="1" si="18"/>
        <v>56</v>
      </c>
      <c r="DH344">
        <f ca="1">SUM($DF$316:DF344)/$DG$315</f>
        <v>0.9995041088126948</v>
      </c>
      <c r="DI344">
        <f t="shared" ca="1" si="19"/>
        <v>0.9995041088126948</v>
      </c>
      <c r="DK344">
        <v>29</v>
      </c>
      <c r="DP344" s="1"/>
      <c r="DQ344" s="1"/>
      <c r="DR344" s="1"/>
      <c r="DS344" s="1"/>
      <c r="DT344" s="1"/>
      <c r="DU344" s="1"/>
      <c r="DV344" s="1"/>
      <c r="DW344" s="1"/>
      <c r="DX344" s="1"/>
      <c r="DY344" s="1"/>
      <c r="DZ344" s="1"/>
      <c r="EA344" s="1"/>
    </row>
    <row r="345" spans="7:131">
      <c r="G345">
        <f t="shared" ca="1" si="23"/>
        <v>0</v>
      </c>
      <c r="H345">
        <f t="shared" ca="1" si="23"/>
        <v>0</v>
      </c>
      <c r="I345">
        <f t="shared" ca="1" si="23"/>
        <v>0</v>
      </c>
      <c r="J345">
        <f t="shared" ca="1" si="23"/>
        <v>0</v>
      </c>
      <c r="K345">
        <f t="shared" ca="1" si="23"/>
        <v>0</v>
      </c>
      <c r="L345">
        <f t="shared" ca="1" si="23"/>
        <v>0</v>
      </c>
      <c r="M345">
        <f t="shared" ca="1" si="23"/>
        <v>0</v>
      </c>
      <c r="N345">
        <f t="shared" ca="1" si="23"/>
        <v>0</v>
      </c>
      <c r="O345">
        <f t="shared" ca="1" si="23"/>
        <v>0</v>
      </c>
      <c r="P345">
        <f t="shared" ca="1" si="23"/>
        <v>0</v>
      </c>
      <c r="Q345">
        <f t="shared" ca="1" si="20"/>
        <v>0</v>
      </c>
      <c r="R345">
        <f t="shared" ca="1" si="20"/>
        <v>0</v>
      </c>
      <c r="S345">
        <f t="shared" ca="1" si="20"/>
        <v>0</v>
      </c>
      <c r="T345">
        <f t="shared" ca="1" si="20"/>
        <v>0</v>
      </c>
      <c r="U345">
        <f t="shared" ca="1" si="20"/>
        <v>0</v>
      </c>
      <c r="V345">
        <f t="shared" ca="1" si="20"/>
        <v>0</v>
      </c>
      <c r="W345">
        <f t="shared" ca="1" si="20"/>
        <v>0</v>
      </c>
      <c r="X345">
        <f t="shared" ca="1" si="20"/>
        <v>0</v>
      </c>
      <c r="Y345">
        <f t="shared" ca="1" si="20"/>
        <v>0</v>
      </c>
      <c r="Z345">
        <f t="shared" ca="1" si="20"/>
        <v>0</v>
      </c>
      <c r="AA345">
        <f t="shared" ca="1" si="20"/>
        <v>0</v>
      </c>
      <c r="AB345">
        <f t="shared" ca="1" si="20"/>
        <v>0</v>
      </c>
      <c r="AC345">
        <f t="shared" ca="1" si="20"/>
        <v>0</v>
      </c>
      <c r="AD345">
        <f t="shared" ca="1" si="20"/>
        <v>0</v>
      </c>
      <c r="AE345">
        <f t="shared" ca="1" si="20"/>
        <v>0</v>
      </c>
      <c r="AF345">
        <f t="shared" ca="1" si="20"/>
        <v>0</v>
      </c>
      <c r="AG345">
        <f t="shared" ca="1" si="24"/>
        <v>0</v>
      </c>
      <c r="AH345">
        <f t="shared" ca="1" si="24"/>
        <v>0</v>
      </c>
      <c r="AI345">
        <f t="shared" ca="1" si="24"/>
        <v>0</v>
      </c>
      <c r="AJ345">
        <f t="shared" ca="1" si="24"/>
        <v>0</v>
      </c>
      <c r="AK345">
        <f t="shared" ca="1" si="24"/>
        <v>0</v>
      </c>
      <c r="AL345">
        <f t="shared" ca="1" si="24"/>
        <v>0</v>
      </c>
      <c r="AM345">
        <f t="shared" ca="1" si="24"/>
        <v>0</v>
      </c>
      <c r="AN345">
        <f t="shared" ca="1" si="24"/>
        <v>0</v>
      </c>
      <c r="AO345">
        <f t="shared" ca="1" si="24"/>
        <v>0</v>
      </c>
      <c r="AP345">
        <f t="shared" ca="1" si="24"/>
        <v>0</v>
      </c>
      <c r="AQ345">
        <f t="shared" ca="1" si="24"/>
        <v>0</v>
      </c>
      <c r="AR345">
        <f t="shared" ca="1" si="24"/>
        <v>0</v>
      </c>
      <c r="AS345">
        <f t="shared" ca="1" si="24"/>
        <v>0</v>
      </c>
      <c r="AT345">
        <f t="shared" ca="1" si="24"/>
        <v>5</v>
      </c>
      <c r="AU345">
        <f t="shared" ca="1" si="24"/>
        <v>16</v>
      </c>
      <c r="AV345">
        <f t="shared" si="24"/>
        <v>0</v>
      </c>
      <c r="AW345">
        <f t="shared" si="25"/>
        <v>0</v>
      </c>
      <c r="AX345">
        <f t="shared" si="25"/>
        <v>0</v>
      </c>
      <c r="AY345">
        <f t="shared" si="25"/>
        <v>0</v>
      </c>
      <c r="AZ345">
        <f t="shared" si="25"/>
        <v>0</v>
      </c>
      <c r="BA345">
        <f t="shared" si="25"/>
        <v>0</v>
      </c>
      <c r="BB345">
        <f t="shared" si="25"/>
        <v>0</v>
      </c>
      <c r="BC345">
        <f t="shared" si="25"/>
        <v>0</v>
      </c>
      <c r="BD345">
        <f t="shared" si="25"/>
        <v>0</v>
      </c>
      <c r="BE345">
        <f t="shared" si="25"/>
        <v>0</v>
      </c>
      <c r="BF345">
        <f t="shared" si="25"/>
        <v>0</v>
      </c>
      <c r="BG345">
        <f t="shared" si="25"/>
        <v>0</v>
      </c>
      <c r="BH345">
        <f t="shared" si="25"/>
        <v>0</v>
      </c>
      <c r="BI345">
        <f t="shared" si="25"/>
        <v>0</v>
      </c>
      <c r="BJ345">
        <f t="shared" si="25"/>
        <v>0</v>
      </c>
      <c r="BK345">
        <f t="shared" si="25"/>
        <v>0</v>
      </c>
      <c r="BL345">
        <f t="shared" si="25"/>
        <v>0</v>
      </c>
      <c r="BM345">
        <f t="shared" si="26"/>
        <v>0</v>
      </c>
      <c r="BN345">
        <f t="shared" si="26"/>
        <v>0</v>
      </c>
      <c r="BO345">
        <f t="shared" si="26"/>
        <v>0</v>
      </c>
      <c r="BP345">
        <f t="shared" si="26"/>
        <v>0</v>
      </c>
      <c r="BQ345">
        <f t="shared" si="26"/>
        <v>0</v>
      </c>
      <c r="BR345">
        <f t="shared" si="26"/>
        <v>0</v>
      </c>
      <c r="BS345">
        <f t="shared" si="26"/>
        <v>0</v>
      </c>
      <c r="BT345">
        <f t="shared" si="26"/>
        <v>0</v>
      </c>
      <c r="BU345">
        <f t="shared" si="26"/>
        <v>0</v>
      </c>
      <c r="BV345">
        <f t="shared" si="26"/>
        <v>0</v>
      </c>
      <c r="BW345">
        <f t="shared" si="26"/>
        <v>0</v>
      </c>
      <c r="BX345">
        <f t="shared" si="26"/>
        <v>0</v>
      </c>
      <c r="BY345">
        <f t="shared" si="26"/>
        <v>0</v>
      </c>
      <c r="BZ345">
        <f t="shared" si="26"/>
        <v>0</v>
      </c>
      <c r="CA345">
        <f t="shared" si="26"/>
        <v>0</v>
      </c>
      <c r="CB345">
        <f t="shared" si="26"/>
        <v>0</v>
      </c>
      <c r="CC345">
        <f t="shared" si="27"/>
        <v>0</v>
      </c>
      <c r="CD345">
        <f t="shared" si="27"/>
        <v>0</v>
      </c>
      <c r="CE345">
        <f t="shared" si="27"/>
        <v>0</v>
      </c>
      <c r="CF345">
        <f t="shared" si="27"/>
        <v>0</v>
      </c>
      <c r="CG345">
        <f t="shared" si="27"/>
        <v>0</v>
      </c>
      <c r="CH345">
        <f t="shared" si="27"/>
        <v>0</v>
      </c>
      <c r="CI345">
        <f t="shared" si="27"/>
        <v>0</v>
      </c>
      <c r="CJ345">
        <f t="shared" si="27"/>
        <v>0</v>
      </c>
      <c r="CK345">
        <f t="shared" si="27"/>
        <v>0</v>
      </c>
      <c r="CL345">
        <f t="shared" si="27"/>
        <v>0</v>
      </c>
      <c r="CM345">
        <f t="shared" si="27"/>
        <v>0</v>
      </c>
      <c r="CN345">
        <f t="shared" si="27"/>
        <v>0</v>
      </c>
      <c r="CO345">
        <f t="shared" si="27"/>
        <v>0</v>
      </c>
      <c r="CP345">
        <f t="shared" si="27"/>
        <v>0</v>
      </c>
      <c r="CQ345">
        <f t="shared" si="27"/>
        <v>0</v>
      </c>
      <c r="CR345">
        <f t="shared" si="27"/>
        <v>0</v>
      </c>
      <c r="CS345">
        <f t="shared" si="28"/>
        <v>0</v>
      </c>
      <c r="CT345">
        <f t="shared" si="28"/>
        <v>0</v>
      </c>
      <c r="CU345">
        <f t="shared" si="28"/>
        <v>0</v>
      </c>
      <c r="CV345">
        <f t="shared" si="28"/>
        <v>0</v>
      </c>
      <c r="CW345">
        <f t="shared" si="28"/>
        <v>0</v>
      </c>
      <c r="CX345">
        <f t="shared" si="28"/>
        <v>0</v>
      </c>
      <c r="CY345">
        <f t="shared" si="28"/>
        <v>0</v>
      </c>
      <c r="CZ345">
        <f t="shared" si="28"/>
        <v>0</v>
      </c>
      <c r="DA345">
        <f t="shared" si="28"/>
        <v>0</v>
      </c>
      <c r="DB345">
        <f t="shared" si="28"/>
        <v>0</v>
      </c>
      <c r="DD345" s="6">
        <f t="shared" si="16"/>
        <v>-9</v>
      </c>
      <c r="DF345">
        <f t="shared" ca="1" si="17"/>
        <v>35</v>
      </c>
      <c r="DG345">
        <f t="shared" ca="1" si="18"/>
        <v>21</v>
      </c>
      <c r="DH345">
        <f ca="1">SUM($DF$316:DF345)/$DG$315</f>
        <v>0.99981404080476055</v>
      </c>
      <c r="DI345">
        <f t="shared" ca="1" si="19"/>
        <v>0.99981404080476055</v>
      </c>
      <c r="DK345">
        <v>30</v>
      </c>
      <c r="DP345" s="1"/>
      <c r="DQ345" s="1"/>
      <c r="DR345" s="1"/>
      <c r="DS345" s="1"/>
      <c r="DT345" s="1"/>
      <c r="DU345" s="1"/>
      <c r="DV345" s="1"/>
      <c r="DW345" s="1"/>
      <c r="DX345" s="1"/>
      <c r="DY345" s="1"/>
      <c r="DZ345" s="1"/>
      <c r="EA345" s="1"/>
    </row>
    <row r="346" spans="7:131">
      <c r="G346">
        <f t="shared" ca="1" si="23"/>
        <v>0</v>
      </c>
      <c r="H346">
        <f t="shared" ca="1" si="23"/>
        <v>0</v>
      </c>
      <c r="I346">
        <f t="shared" ca="1" si="23"/>
        <v>0</v>
      </c>
      <c r="J346">
        <f t="shared" ca="1" si="23"/>
        <v>0</v>
      </c>
      <c r="K346">
        <f t="shared" ca="1" si="23"/>
        <v>0</v>
      </c>
      <c r="L346">
        <f t="shared" ca="1" si="23"/>
        <v>0</v>
      </c>
      <c r="M346">
        <f t="shared" ca="1" si="23"/>
        <v>0</v>
      </c>
      <c r="N346">
        <f t="shared" ca="1" si="23"/>
        <v>0</v>
      </c>
      <c r="O346">
        <f t="shared" ca="1" si="23"/>
        <v>0</v>
      </c>
      <c r="P346">
        <f t="shared" ca="1" si="23"/>
        <v>0</v>
      </c>
      <c r="Q346">
        <f t="shared" ca="1" si="23"/>
        <v>0</v>
      </c>
      <c r="R346">
        <f t="shared" ca="1" si="23"/>
        <v>0</v>
      </c>
      <c r="S346">
        <f t="shared" ca="1" si="23"/>
        <v>0</v>
      </c>
      <c r="T346">
        <f t="shared" ca="1" si="23"/>
        <v>0</v>
      </c>
      <c r="U346">
        <f t="shared" ca="1" si="23"/>
        <v>0</v>
      </c>
      <c r="V346">
        <f t="shared" ca="1" si="23"/>
        <v>0</v>
      </c>
      <c r="W346">
        <f t="shared" ref="W346:AL355" ca="1" si="29">IF(W$1&lt;$DD346,W$314,0)</f>
        <v>0</v>
      </c>
      <c r="X346">
        <f t="shared" ca="1" si="29"/>
        <v>0</v>
      </c>
      <c r="Y346">
        <f t="shared" ca="1" si="29"/>
        <v>0</v>
      </c>
      <c r="Z346">
        <f t="shared" ca="1" si="29"/>
        <v>0</v>
      </c>
      <c r="AA346">
        <f t="shared" ca="1" si="29"/>
        <v>0</v>
      </c>
      <c r="AB346">
        <f t="shared" ca="1" si="29"/>
        <v>0</v>
      </c>
      <c r="AC346">
        <f t="shared" ca="1" si="29"/>
        <v>0</v>
      </c>
      <c r="AD346">
        <f t="shared" ca="1" si="29"/>
        <v>0</v>
      </c>
      <c r="AE346">
        <f t="shared" ca="1" si="29"/>
        <v>0</v>
      </c>
      <c r="AF346">
        <f t="shared" ca="1" si="29"/>
        <v>0</v>
      </c>
      <c r="AG346">
        <f t="shared" ca="1" si="29"/>
        <v>0</v>
      </c>
      <c r="AH346">
        <f t="shared" ca="1" si="29"/>
        <v>0</v>
      </c>
      <c r="AI346">
        <f t="shared" ca="1" si="29"/>
        <v>0</v>
      </c>
      <c r="AJ346">
        <f t="shared" ca="1" si="29"/>
        <v>0</v>
      </c>
      <c r="AK346">
        <f t="shared" ca="1" si="24"/>
        <v>0</v>
      </c>
      <c r="AL346">
        <f t="shared" ca="1" si="24"/>
        <v>0</v>
      </c>
      <c r="AM346">
        <f t="shared" ca="1" si="24"/>
        <v>0</v>
      </c>
      <c r="AN346">
        <f t="shared" ca="1" si="24"/>
        <v>0</v>
      </c>
      <c r="AO346">
        <f t="shared" ca="1" si="24"/>
        <v>0</v>
      </c>
      <c r="AP346">
        <f t="shared" ca="1" si="24"/>
        <v>0</v>
      </c>
      <c r="AQ346">
        <f t="shared" ca="1" si="24"/>
        <v>0</v>
      </c>
      <c r="AR346">
        <f t="shared" ca="1" si="24"/>
        <v>0</v>
      </c>
      <c r="AS346">
        <f t="shared" ca="1" si="24"/>
        <v>0</v>
      </c>
      <c r="AT346">
        <f t="shared" ca="1" si="24"/>
        <v>5</v>
      </c>
      <c r="AU346">
        <f t="shared" si="24"/>
        <v>0</v>
      </c>
      <c r="AV346">
        <f t="shared" si="24"/>
        <v>0</v>
      </c>
      <c r="AW346">
        <f t="shared" si="25"/>
        <v>0</v>
      </c>
      <c r="AX346">
        <f t="shared" si="25"/>
        <v>0</v>
      </c>
      <c r="AY346">
        <f t="shared" si="25"/>
        <v>0</v>
      </c>
      <c r="AZ346">
        <f t="shared" si="25"/>
        <v>0</v>
      </c>
      <c r="BA346">
        <f t="shared" si="25"/>
        <v>0</v>
      </c>
      <c r="BB346">
        <f t="shared" si="25"/>
        <v>0</v>
      </c>
      <c r="BC346">
        <f t="shared" si="25"/>
        <v>0</v>
      </c>
      <c r="BD346">
        <f t="shared" si="25"/>
        <v>0</v>
      </c>
      <c r="BE346">
        <f t="shared" si="25"/>
        <v>0</v>
      </c>
      <c r="BF346">
        <f t="shared" si="25"/>
        <v>0</v>
      </c>
      <c r="BG346">
        <f t="shared" si="25"/>
        <v>0</v>
      </c>
      <c r="BH346">
        <f t="shared" si="25"/>
        <v>0</v>
      </c>
      <c r="BI346">
        <f t="shared" si="25"/>
        <v>0</v>
      </c>
      <c r="BJ346">
        <f t="shared" si="25"/>
        <v>0</v>
      </c>
      <c r="BK346">
        <f t="shared" si="25"/>
        <v>0</v>
      </c>
      <c r="BL346">
        <f t="shared" ref="BL346:BU355" si="30">IF(BL$1&lt;$DD346,BL$314,0)</f>
        <v>0</v>
      </c>
      <c r="BM346">
        <f t="shared" si="30"/>
        <v>0</v>
      </c>
      <c r="BN346">
        <f t="shared" si="30"/>
        <v>0</v>
      </c>
      <c r="BO346">
        <f t="shared" si="26"/>
        <v>0</v>
      </c>
      <c r="BP346">
        <f t="shared" si="26"/>
        <v>0</v>
      </c>
      <c r="BQ346">
        <f t="shared" si="26"/>
        <v>0</v>
      </c>
      <c r="BR346">
        <f t="shared" si="26"/>
        <v>0</v>
      </c>
      <c r="BS346">
        <f t="shared" si="26"/>
        <v>0</v>
      </c>
      <c r="BT346">
        <f t="shared" si="26"/>
        <v>0</v>
      </c>
      <c r="BU346">
        <f t="shared" si="26"/>
        <v>0</v>
      </c>
      <c r="BV346">
        <f t="shared" si="26"/>
        <v>0</v>
      </c>
      <c r="BW346">
        <f t="shared" si="26"/>
        <v>0</v>
      </c>
      <c r="BX346">
        <f t="shared" si="26"/>
        <v>0</v>
      </c>
      <c r="BY346">
        <f t="shared" si="26"/>
        <v>0</v>
      </c>
      <c r="BZ346">
        <f t="shared" si="26"/>
        <v>0</v>
      </c>
      <c r="CA346">
        <f t="shared" si="26"/>
        <v>0</v>
      </c>
      <c r="CB346">
        <f t="shared" si="26"/>
        <v>0</v>
      </c>
      <c r="CC346">
        <f t="shared" si="27"/>
        <v>0</v>
      </c>
      <c r="CD346">
        <f t="shared" si="27"/>
        <v>0</v>
      </c>
      <c r="CE346">
        <f t="shared" si="27"/>
        <v>0</v>
      </c>
      <c r="CF346">
        <f t="shared" si="27"/>
        <v>0</v>
      </c>
      <c r="CG346">
        <f t="shared" si="27"/>
        <v>0</v>
      </c>
      <c r="CH346">
        <f t="shared" si="27"/>
        <v>0</v>
      </c>
      <c r="CI346">
        <f t="shared" si="27"/>
        <v>0</v>
      </c>
      <c r="CJ346">
        <f t="shared" si="27"/>
        <v>0</v>
      </c>
      <c r="CK346">
        <f t="shared" si="27"/>
        <v>0</v>
      </c>
      <c r="CL346">
        <f t="shared" si="27"/>
        <v>0</v>
      </c>
      <c r="CM346">
        <f t="shared" si="27"/>
        <v>0</v>
      </c>
      <c r="CN346">
        <f t="shared" si="27"/>
        <v>0</v>
      </c>
      <c r="CO346">
        <f t="shared" si="27"/>
        <v>0</v>
      </c>
      <c r="CP346">
        <f t="shared" si="27"/>
        <v>0</v>
      </c>
      <c r="CQ346">
        <f t="shared" si="27"/>
        <v>0</v>
      </c>
      <c r="CR346">
        <f t="shared" ref="CR346:DA355" si="31">IF(CR$1&lt;$DD346,CR$314,0)</f>
        <v>0</v>
      </c>
      <c r="CS346">
        <f t="shared" si="28"/>
        <v>0</v>
      </c>
      <c r="CT346">
        <f t="shared" si="28"/>
        <v>0</v>
      </c>
      <c r="CU346">
        <f t="shared" si="28"/>
        <v>0</v>
      </c>
      <c r="CV346">
        <f t="shared" si="28"/>
        <v>0</v>
      </c>
      <c r="CW346">
        <f t="shared" si="28"/>
        <v>0</v>
      </c>
      <c r="CX346">
        <f t="shared" si="28"/>
        <v>0</v>
      </c>
      <c r="CY346">
        <f t="shared" si="28"/>
        <v>0</v>
      </c>
      <c r="CZ346">
        <f t="shared" si="28"/>
        <v>0</v>
      </c>
      <c r="DA346">
        <f t="shared" si="28"/>
        <v>0</v>
      </c>
      <c r="DB346">
        <f t="shared" si="28"/>
        <v>0</v>
      </c>
      <c r="DD346" s="6">
        <f t="shared" si="16"/>
        <v>-10</v>
      </c>
      <c r="DF346">
        <f t="shared" ca="1" si="17"/>
        <v>16</v>
      </c>
      <c r="DG346">
        <f t="shared" ca="1" si="18"/>
        <v>5</v>
      </c>
      <c r="DH346">
        <f ca="1">SUM($DF$316:DF346)/$DG$315</f>
        <v>0.99995572400113342</v>
      </c>
      <c r="DI346">
        <f t="shared" ca="1" si="19"/>
        <v>0.99995572400113342</v>
      </c>
      <c r="DK346">
        <v>31</v>
      </c>
      <c r="DP346" s="1"/>
      <c r="DQ346" s="1"/>
      <c r="DR346" s="1"/>
      <c r="DS346" s="1"/>
      <c r="DT346" s="1"/>
      <c r="DU346" s="1"/>
      <c r="DV346" s="1"/>
      <c r="DW346" s="1"/>
      <c r="DX346" s="1"/>
      <c r="DY346" s="1"/>
      <c r="DZ346" s="1"/>
      <c r="EA346" s="1"/>
    </row>
    <row r="347" spans="7:131">
      <c r="G347">
        <f t="shared" ref="G347:V356" ca="1" si="32">IF(G$1&lt;$DD347,G$314,0)</f>
        <v>0</v>
      </c>
      <c r="H347">
        <f t="shared" ca="1" si="32"/>
        <v>0</v>
      </c>
      <c r="I347">
        <f t="shared" ca="1" si="32"/>
        <v>0</v>
      </c>
      <c r="J347">
        <f t="shared" ca="1" si="32"/>
        <v>0</v>
      </c>
      <c r="K347">
        <f t="shared" ca="1" si="32"/>
        <v>0</v>
      </c>
      <c r="L347">
        <f t="shared" ca="1" si="32"/>
        <v>0</v>
      </c>
      <c r="M347">
        <f t="shared" ca="1" si="32"/>
        <v>0</v>
      </c>
      <c r="N347">
        <f t="shared" ca="1" si="32"/>
        <v>0</v>
      </c>
      <c r="O347">
        <f t="shared" ca="1" si="32"/>
        <v>0</v>
      </c>
      <c r="P347">
        <f t="shared" ca="1" si="32"/>
        <v>0</v>
      </c>
      <c r="Q347">
        <f t="shared" ca="1" si="32"/>
        <v>0</v>
      </c>
      <c r="R347">
        <f t="shared" ca="1" si="32"/>
        <v>0</v>
      </c>
      <c r="S347">
        <f t="shared" ca="1" si="32"/>
        <v>0</v>
      </c>
      <c r="T347">
        <f t="shared" ca="1" si="32"/>
        <v>0</v>
      </c>
      <c r="U347">
        <f t="shared" ca="1" si="32"/>
        <v>0</v>
      </c>
      <c r="V347">
        <f t="shared" ca="1" si="32"/>
        <v>0</v>
      </c>
      <c r="W347">
        <f t="shared" ca="1" si="29"/>
        <v>0</v>
      </c>
      <c r="X347">
        <f t="shared" ca="1" si="29"/>
        <v>0</v>
      </c>
      <c r="Y347">
        <f t="shared" ca="1" si="29"/>
        <v>0</v>
      </c>
      <c r="Z347">
        <f t="shared" ca="1" si="29"/>
        <v>0</v>
      </c>
      <c r="AA347">
        <f t="shared" ca="1" si="29"/>
        <v>0</v>
      </c>
      <c r="AB347">
        <f t="shared" ca="1" si="29"/>
        <v>0</v>
      </c>
      <c r="AC347">
        <f t="shared" ca="1" si="29"/>
        <v>0</v>
      </c>
      <c r="AD347">
        <f t="shared" ca="1" si="29"/>
        <v>0</v>
      </c>
      <c r="AE347">
        <f t="shared" ca="1" si="29"/>
        <v>0</v>
      </c>
      <c r="AF347">
        <f t="shared" ca="1" si="29"/>
        <v>0</v>
      </c>
      <c r="AG347">
        <f t="shared" ca="1" si="29"/>
        <v>0</v>
      </c>
      <c r="AH347">
        <f t="shared" ca="1" si="29"/>
        <v>0</v>
      </c>
      <c r="AI347">
        <f t="shared" ca="1" si="29"/>
        <v>0</v>
      </c>
      <c r="AJ347">
        <f t="shared" ca="1" si="29"/>
        <v>0</v>
      </c>
      <c r="AK347">
        <f t="shared" ca="1" si="29"/>
        <v>0</v>
      </c>
      <c r="AL347">
        <f t="shared" ca="1" si="29"/>
        <v>0</v>
      </c>
      <c r="AM347">
        <f t="shared" ref="AM347:BB356" ca="1" si="33">IF(AM$1&lt;$DD347,AM$314,0)</f>
        <v>0</v>
      </c>
      <c r="AN347">
        <f t="shared" ca="1" si="33"/>
        <v>0</v>
      </c>
      <c r="AO347">
        <f t="shared" ca="1" si="33"/>
        <v>0</v>
      </c>
      <c r="AP347">
        <f t="shared" ca="1" si="33"/>
        <v>0</v>
      </c>
      <c r="AQ347">
        <f t="shared" ca="1" si="33"/>
        <v>0</v>
      </c>
      <c r="AR347">
        <f t="shared" ca="1" si="33"/>
        <v>0</v>
      </c>
      <c r="AS347">
        <f t="shared" ca="1" si="33"/>
        <v>0</v>
      </c>
      <c r="AT347">
        <f t="shared" si="33"/>
        <v>0</v>
      </c>
      <c r="AU347">
        <f t="shared" si="33"/>
        <v>0</v>
      </c>
      <c r="AV347">
        <f t="shared" si="33"/>
        <v>0</v>
      </c>
      <c r="AW347">
        <f t="shared" si="33"/>
        <v>0</v>
      </c>
      <c r="AX347">
        <f t="shared" si="33"/>
        <v>0</v>
      </c>
      <c r="AY347">
        <f t="shared" si="33"/>
        <v>0</v>
      </c>
      <c r="AZ347">
        <f t="shared" si="33"/>
        <v>0</v>
      </c>
      <c r="BA347">
        <f t="shared" si="33"/>
        <v>0</v>
      </c>
      <c r="BB347">
        <f t="shared" si="33"/>
        <v>0</v>
      </c>
      <c r="BC347">
        <f t="shared" ref="BC347:BR356" si="34">IF(BC$1&lt;$DD347,BC$314,0)</f>
        <v>0</v>
      </c>
      <c r="BD347">
        <f t="shared" si="34"/>
        <v>0</v>
      </c>
      <c r="BE347">
        <f t="shared" si="34"/>
        <v>0</v>
      </c>
      <c r="BF347">
        <f t="shared" si="34"/>
        <v>0</v>
      </c>
      <c r="BG347">
        <f t="shared" si="34"/>
        <v>0</v>
      </c>
      <c r="BH347">
        <f t="shared" si="34"/>
        <v>0</v>
      </c>
      <c r="BI347">
        <f t="shared" si="34"/>
        <v>0</v>
      </c>
      <c r="BJ347">
        <f t="shared" si="34"/>
        <v>0</v>
      </c>
      <c r="BK347">
        <f t="shared" si="34"/>
        <v>0</v>
      </c>
      <c r="BL347">
        <f t="shared" si="34"/>
        <v>0</v>
      </c>
      <c r="BM347">
        <f t="shared" si="34"/>
        <v>0</v>
      </c>
      <c r="BN347">
        <f t="shared" si="34"/>
        <v>0</v>
      </c>
      <c r="BO347">
        <f t="shared" si="34"/>
        <v>0</v>
      </c>
      <c r="BP347">
        <f t="shared" si="34"/>
        <v>0</v>
      </c>
      <c r="BQ347">
        <f t="shared" si="34"/>
        <v>0</v>
      </c>
      <c r="BR347">
        <f t="shared" si="34"/>
        <v>0</v>
      </c>
      <c r="BS347">
        <f t="shared" ref="BS347:CH356" si="35">IF(BS$1&lt;$DD347,BS$314,0)</f>
        <v>0</v>
      </c>
      <c r="BT347">
        <f t="shared" si="35"/>
        <v>0</v>
      </c>
      <c r="BU347">
        <f t="shared" si="35"/>
        <v>0</v>
      </c>
      <c r="BV347">
        <f t="shared" si="35"/>
        <v>0</v>
      </c>
      <c r="BW347">
        <f t="shared" si="35"/>
        <v>0</v>
      </c>
      <c r="BX347">
        <f t="shared" si="35"/>
        <v>0</v>
      </c>
      <c r="BY347">
        <f t="shared" si="35"/>
        <v>0</v>
      </c>
      <c r="BZ347">
        <f t="shared" si="35"/>
        <v>0</v>
      </c>
      <c r="CA347">
        <f t="shared" si="35"/>
        <v>0</v>
      </c>
      <c r="CB347">
        <f t="shared" si="35"/>
        <v>0</v>
      </c>
      <c r="CC347">
        <f t="shared" si="35"/>
        <v>0</v>
      </c>
      <c r="CD347">
        <f t="shared" si="35"/>
        <v>0</v>
      </c>
      <c r="CE347">
        <f t="shared" si="35"/>
        <v>0</v>
      </c>
      <c r="CF347">
        <f t="shared" si="35"/>
        <v>0</v>
      </c>
      <c r="CG347">
        <f t="shared" si="35"/>
        <v>0</v>
      </c>
      <c r="CH347">
        <f t="shared" si="35"/>
        <v>0</v>
      </c>
      <c r="CI347">
        <f t="shared" ref="CI347:CX356" si="36">IF(CI$1&lt;$DD347,CI$314,0)</f>
        <v>0</v>
      </c>
      <c r="CJ347">
        <f t="shared" si="36"/>
        <v>0</v>
      </c>
      <c r="CK347">
        <f t="shared" si="36"/>
        <v>0</v>
      </c>
      <c r="CL347">
        <f t="shared" si="36"/>
        <v>0</v>
      </c>
      <c r="CM347">
        <f t="shared" si="36"/>
        <v>0</v>
      </c>
      <c r="CN347">
        <f t="shared" si="36"/>
        <v>0</v>
      </c>
      <c r="CO347">
        <f t="shared" si="36"/>
        <v>0</v>
      </c>
      <c r="CP347">
        <f t="shared" si="36"/>
        <v>0</v>
      </c>
      <c r="CQ347">
        <f t="shared" si="36"/>
        <v>0</v>
      </c>
      <c r="CR347">
        <f t="shared" si="36"/>
        <v>0</v>
      </c>
      <c r="CS347">
        <f t="shared" si="36"/>
        <v>0</v>
      </c>
      <c r="CT347">
        <f t="shared" si="36"/>
        <v>0</v>
      </c>
      <c r="CU347">
        <f t="shared" si="36"/>
        <v>0</v>
      </c>
      <c r="CV347">
        <f t="shared" si="36"/>
        <v>0</v>
      </c>
      <c r="CW347">
        <f t="shared" si="36"/>
        <v>0</v>
      </c>
      <c r="CX347">
        <f t="shared" si="36"/>
        <v>0</v>
      </c>
      <c r="CY347">
        <f t="shared" ref="CS347:DH356" si="37">IF(CY$1&lt;$DD347,CY$314,0)</f>
        <v>0</v>
      </c>
      <c r="CZ347">
        <f t="shared" si="37"/>
        <v>0</v>
      </c>
      <c r="DA347">
        <f t="shared" si="37"/>
        <v>0</v>
      </c>
      <c r="DB347">
        <f t="shared" si="37"/>
        <v>0</v>
      </c>
      <c r="DD347" s="6">
        <f t="shared" si="16"/>
        <v>-11</v>
      </c>
      <c r="DF347">
        <f t="shared" ca="1" si="17"/>
        <v>5</v>
      </c>
      <c r="DG347">
        <f t="shared" ca="1" si="18"/>
        <v>0</v>
      </c>
      <c r="DH347">
        <f ca="1">SUM($DF$316:DF347)/$DG$315</f>
        <v>1</v>
      </c>
      <c r="DI347">
        <f t="shared" ca="1" si="19"/>
        <v>1</v>
      </c>
      <c r="DK347">
        <v>32</v>
      </c>
      <c r="DP347" s="1"/>
      <c r="DQ347" s="1"/>
      <c r="DR347" s="1"/>
      <c r="DS347" s="1"/>
      <c r="DT347" s="1"/>
      <c r="DU347" s="1"/>
      <c r="DV347" s="1"/>
      <c r="DW347" s="1"/>
      <c r="DX347" s="1"/>
      <c r="DY347" s="1"/>
      <c r="DZ347" s="1"/>
      <c r="EA347" s="1"/>
    </row>
    <row r="348" spans="7:131">
      <c r="G348">
        <f t="shared" ca="1" si="32"/>
        <v>0</v>
      </c>
      <c r="H348">
        <f t="shared" ca="1" si="32"/>
        <v>0</v>
      </c>
      <c r="I348">
        <f t="shared" ca="1" si="32"/>
        <v>0</v>
      </c>
      <c r="J348">
        <f t="shared" ca="1" si="32"/>
        <v>0</v>
      </c>
      <c r="K348">
        <f t="shared" ca="1" si="32"/>
        <v>0</v>
      </c>
      <c r="L348">
        <f t="shared" ca="1" si="32"/>
        <v>0</v>
      </c>
      <c r="M348">
        <f t="shared" ca="1" si="32"/>
        <v>0</v>
      </c>
      <c r="N348">
        <f t="shared" ca="1" si="32"/>
        <v>0</v>
      </c>
      <c r="O348">
        <f t="shared" ca="1" si="32"/>
        <v>0</v>
      </c>
      <c r="P348">
        <f t="shared" ca="1" si="32"/>
        <v>0</v>
      </c>
      <c r="Q348">
        <f t="shared" ca="1" si="32"/>
        <v>0</v>
      </c>
      <c r="R348">
        <f t="shared" ca="1" si="32"/>
        <v>0</v>
      </c>
      <c r="S348">
        <f t="shared" ca="1" si="32"/>
        <v>0</v>
      </c>
      <c r="T348">
        <f t="shared" ca="1" si="32"/>
        <v>0</v>
      </c>
      <c r="U348">
        <f t="shared" ca="1" si="32"/>
        <v>0</v>
      </c>
      <c r="V348">
        <f t="shared" ca="1" si="32"/>
        <v>0</v>
      </c>
      <c r="W348">
        <f t="shared" ca="1" si="29"/>
        <v>0</v>
      </c>
      <c r="X348">
        <f t="shared" ca="1" si="29"/>
        <v>0</v>
      </c>
      <c r="Y348">
        <f t="shared" ca="1" si="29"/>
        <v>0</v>
      </c>
      <c r="Z348">
        <f t="shared" ca="1" si="29"/>
        <v>0</v>
      </c>
      <c r="AA348">
        <f t="shared" ca="1" si="29"/>
        <v>0</v>
      </c>
      <c r="AB348">
        <f t="shared" ca="1" si="29"/>
        <v>0</v>
      </c>
      <c r="AC348">
        <f t="shared" ca="1" si="29"/>
        <v>0</v>
      </c>
      <c r="AD348">
        <f t="shared" ca="1" si="29"/>
        <v>0</v>
      </c>
      <c r="AE348">
        <f t="shared" ca="1" si="29"/>
        <v>0</v>
      </c>
      <c r="AF348">
        <f t="shared" ca="1" si="29"/>
        <v>0</v>
      </c>
      <c r="AG348">
        <f t="shared" ca="1" si="29"/>
        <v>0</v>
      </c>
      <c r="AH348">
        <f t="shared" ca="1" si="29"/>
        <v>0</v>
      </c>
      <c r="AI348">
        <f t="shared" ca="1" si="29"/>
        <v>0</v>
      </c>
      <c r="AJ348">
        <f t="shared" ca="1" si="29"/>
        <v>0</v>
      </c>
      <c r="AK348">
        <f t="shared" ca="1" si="29"/>
        <v>0</v>
      </c>
      <c r="AL348">
        <f t="shared" ca="1" si="29"/>
        <v>0</v>
      </c>
      <c r="AM348">
        <f t="shared" ca="1" si="33"/>
        <v>0</v>
      </c>
      <c r="AN348">
        <f t="shared" ca="1" si="33"/>
        <v>0</v>
      </c>
      <c r="AO348">
        <f t="shared" ca="1" si="33"/>
        <v>0</v>
      </c>
      <c r="AP348">
        <f t="shared" ca="1" si="33"/>
        <v>0</v>
      </c>
      <c r="AQ348">
        <f t="shared" ca="1" si="33"/>
        <v>0</v>
      </c>
      <c r="AR348">
        <f t="shared" ca="1" si="33"/>
        <v>0</v>
      </c>
      <c r="AS348">
        <f t="shared" si="33"/>
        <v>0</v>
      </c>
      <c r="AT348">
        <f t="shared" si="33"/>
        <v>0</v>
      </c>
      <c r="AU348">
        <f t="shared" si="33"/>
        <v>0</v>
      </c>
      <c r="AV348">
        <f t="shared" si="33"/>
        <v>0</v>
      </c>
      <c r="AW348">
        <f t="shared" si="33"/>
        <v>0</v>
      </c>
      <c r="AX348">
        <f t="shared" si="33"/>
        <v>0</v>
      </c>
      <c r="AY348">
        <f t="shared" si="33"/>
        <v>0</v>
      </c>
      <c r="AZ348">
        <f t="shared" si="33"/>
        <v>0</v>
      </c>
      <c r="BA348">
        <f t="shared" si="33"/>
        <v>0</v>
      </c>
      <c r="BB348">
        <f t="shared" si="33"/>
        <v>0</v>
      </c>
      <c r="BC348">
        <f t="shared" si="34"/>
        <v>0</v>
      </c>
      <c r="BD348">
        <f t="shared" si="34"/>
        <v>0</v>
      </c>
      <c r="BE348">
        <f t="shared" si="34"/>
        <v>0</v>
      </c>
      <c r="BF348">
        <f t="shared" si="34"/>
        <v>0</v>
      </c>
      <c r="BG348">
        <f t="shared" si="34"/>
        <v>0</v>
      </c>
      <c r="BH348">
        <f t="shared" si="34"/>
        <v>0</v>
      </c>
      <c r="BI348">
        <f t="shared" si="34"/>
        <v>0</v>
      </c>
      <c r="BJ348">
        <f t="shared" si="34"/>
        <v>0</v>
      </c>
      <c r="BK348">
        <f t="shared" si="34"/>
        <v>0</v>
      </c>
      <c r="BL348">
        <f t="shared" si="34"/>
        <v>0</v>
      </c>
      <c r="BM348">
        <f t="shared" si="34"/>
        <v>0</v>
      </c>
      <c r="BN348">
        <f t="shared" si="34"/>
        <v>0</v>
      </c>
      <c r="BO348">
        <f t="shared" si="34"/>
        <v>0</v>
      </c>
      <c r="BP348">
        <f t="shared" si="34"/>
        <v>0</v>
      </c>
      <c r="BQ348">
        <f t="shared" si="34"/>
        <v>0</v>
      </c>
      <c r="BR348">
        <f t="shared" si="34"/>
        <v>0</v>
      </c>
      <c r="BS348">
        <f t="shared" si="35"/>
        <v>0</v>
      </c>
      <c r="BT348">
        <f t="shared" si="35"/>
        <v>0</v>
      </c>
      <c r="BU348">
        <f t="shared" si="35"/>
        <v>0</v>
      </c>
      <c r="BV348">
        <f t="shared" si="35"/>
        <v>0</v>
      </c>
      <c r="BW348">
        <f t="shared" si="35"/>
        <v>0</v>
      </c>
      <c r="BX348">
        <f t="shared" si="35"/>
        <v>0</v>
      </c>
      <c r="BY348">
        <f t="shared" si="35"/>
        <v>0</v>
      </c>
      <c r="BZ348">
        <f t="shared" si="35"/>
        <v>0</v>
      </c>
      <c r="CA348">
        <f t="shared" si="35"/>
        <v>0</v>
      </c>
      <c r="CB348">
        <f t="shared" si="35"/>
        <v>0</v>
      </c>
      <c r="CC348">
        <f t="shared" si="35"/>
        <v>0</v>
      </c>
      <c r="CD348">
        <f t="shared" si="35"/>
        <v>0</v>
      </c>
      <c r="CE348">
        <f t="shared" si="35"/>
        <v>0</v>
      </c>
      <c r="CF348">
        <f t="shared" si="35"/>
        <v>0</v>
      </c>
      <c r="CG348">
        <f t="shared" si="35"/>
        <v>0</v>
      </c>
      <c r="CH348">
        <f t="shared" si="35"/>
        <v>0</v>
      </c>
      <c r="CI348">
        <f t="shared" si="36"/>
        <v>0</v>
      </c>
      <c r="CJ348">
        <f t="shared" si="36"/>
        <v>0</v>
      </c>
      <c r="CK348">
        <f t="shared" si="36"/>
        <v>0</v>
      </c>
      <c r="CL348">
        <f t="shared" si="36"/>
        <v>0</v>
      </c>
      <c r="CM348">
        <f t="shared" si="36"/>
        <v>0</v>
      </c>
      <c r="CN348">
        <f t="shared" si="36"/>
        <v>0</v>
      </c>
      <c r="CO348">
        <f t="shared" si="36"/>
        <v>0</v>
      </c>
      <c r="CP348">
        <f t="shared" si="36"/>
        <v>0</v>
      </c>
      <c r="CQ348">
        <f t="shared" si="36"/>
        <v>0</v>
      </c>
      <c r="CR348">
        <f t="shared" si="36"/>
        <v>0</v>
      </c>
      <c r="CS348">
        <f t="shared" si="37"/>
        <v>0</v>
      </c>
      <c r="CT348">
        <f t="shared" si="37"/>
        <v>0</v>
      </c>
      <c r="CU348">
        <f t="shared" si="37"/>
        <v>0</v>
      </c>
      <c r="CV348">
        <f t="shared" si="37"/>
        <v>0</v>
      </c>
      <c r="CW348">
        <f t="shared" si="37"/>
        <v>0</v>
      </c>
      <c r="CX348">
        <f t="shared" si="37"/>
        <v>0</v>
      </c>
      <c r="CY348">
        <f t="shared" si="37"/>
        <v>0</v>
      </c>
      <c r="CZ348">
        <f t="shared" si="37"/>
        <v>0</v>
      </c>
      <c r="DA348">
        <f t="shared" si="37"/>
        <v>0</v>
      </c>
      <c r="DB348">
        <f t="shared" si="37"/>
        <v>0</v>
      </c>
      <c r="DD348" s="6">
        <f t="shared" si="16"/>
        <v>-12</v>
      </c>
      <c r="DF348">
        <f t="shared" ca="1" si="17"/>
        <v>0</v>
      </c>
      <c r="DG348">
        <f t="shared" ca="1" si="18"/>
        <v>0</v>
      </c>
      <c r="DH348">
        <f ca="1">SUM($DF$316:DF348)/$DG$315</f>
        <v>1</v>
      </c>
      <c r="DI348">
        <f t="shared" ca="1" si="19"/>
        <v>1</v>
      </c>
      <c r="DK348">
        <v>33</v>
      </c>
      <c r="DP348" s="1"/>
      <c r="DQ348" s="1"/>
      <c r="DR348" s="1"/>
      <c r="DS348" s="1"/>
      <c r="DT348" s="1"/>
      <c r="DU348" s="1"/>
      <c r="DV348" s="1"/>
      <c r="DW348" s="1"/>
      <c r="DX348" s="1"/>
      <c r="DY348" s="1"/>
      <c r="DZ348" s="1"/>
      <c r="EA348" s="1"/>
    </row>
    <row r="349" spans="7:131">
      <c r="G349">
        <f t="shared" ca="1" si="32"/>
        <v>0</v>
      </c>
      <c r="H349">
        <f t="shared" ca="1" si="32"/>
        <v>0</v>
      </c>
      <c r="I349">
        <f t="shared" ca="1" si="32"/>
        <v>0</v>
      </c>
      <c r="J349">
        <f t="shared" ca="1" si="32"/>
        <v>0</v>
      </c>
      <c r="K349">
        <f t="shared" ca="1" si="32"/>
        <v>0</v>
      </c>
      <c r="L349">
        <f t="shared" ca="1" si="32"/>
        <v>0</v>
      </c>
      <c r="M349">
        <f t="shared" ca="1" si="32"/>
        <v>0</v>
      </c>
      <c r="N349">
        <f t="shared" ca="1" si="32"/>
        <v>0</v>
      </c>
      <c r="O349">
        <f t="shared" ca="1" si="32"/>
        <v>0</v>
      </c>
      <c r="P349">
        <f t="shared" ca="1" si="32"/>
        <v>0</v>
      </c>
      <c r="Q349">
        <f t="shared" ca="1" si="32"/>
        <v>0</v>
      </c>
      <c r="R349">
        <f t="shared" ca="1" si="32"/>
        <v>0</v>
      </c>
      <c r="S349">
        <f t="shared" ca="1" si="32"/>
        <v>0</v>
      </c>
      <c r="T349">
        <f t="shared" ca="1" si="32"/>
        <v>0</v>
      </c>
      <c r="U349">
        <f t="shared" ca="1" si="32"/>
        <v>0</v>
      </c>
      <c r="V349">
        <f t="shared" ca="1" si="32"/>
        <v>0</v>
      </c>
      <c r="W349">
        <f t="shared" ca="1" si="29"/>
        <v>0</v>
      </c>
      <c r="X349">
        <f t="shared" ca="1" si="29"/>
        <v>0</v>
      </c>
      <c r="Y349">
        <f t="shared" ca="1" si="29"/>
        <v>0</v>
      </c>
      <c r="Z349">
        <f t="shared" ca="1" si="29"/>
        <v>0</v>
      </c>
      <c r="AA349">
        <f t="shared" ca="1" si="29"/>
        <v>0</v>
      </c>
      <c r="AB349">
        <f t="shared" ca="1" si="29"/>
        <v>0</v>
      </c>
      <c r="AC349">
        <f t="shared" ca="1" si="29"/>
        <v>0</v>
      </c>
      <c r="AD349">
        <f t="shared" ca="1" si="29"/>
        <v>0</v>
      </c>
      <c r="AE349">
        <f t="shared" ca="1" si="29"/>
        <v>0</v>
      </c>
      <c r="AF349">
        <f t="shared" ca="1" si="29"/>
        <v>0</v>
      </c>
      <c r="AG349">
        <f t="shared" ca="1" si="29"/>
        <v>0</v>
      </c>
      <c r="AH349">
        <f t="shared" ca="1" si="29"/>
        <v>0</v>
      </c>
      <c r="AI349">
        <f t="shared" ca="1" si="29"/>
        <v>0</v>
      </c>
      <c r="AJ349">
        <f t="shared" ca="1" si="29"/>
        <v>0</v>
      </c>
      <c r="AK349">
        <f t="shared" ca="1" si="29"/>
        <v>0</v>
      </c>
      <c r="AL349">
        <f t="shared" ca="1" si="29"/>
        <v>0</v>
      </c>
      <c r="AM349">
        <f t="shared" ca="1" si="33"/>
        <v>0</v>
      </c>
      <c r="AN349">
        <f t="shared" ca="1" si="33"/>
        <v>0</v>
      </c>
      <c r="AO349">
        <f t="shared" ca="1" si="33"/>
        <v>0</v>
      </c>
      <c r="AP349">
        <f t="shared" ca="1" si="33"/>
        <v>0</v>
      </c>
      <c r="AQ349">
        <f t="shared" ca="1" si="33"/>
        <v>0</v>
      </c>
      <c r="AR349">
        <f t="shared" si="33"/>
        <v>0</v>
      </c>
      <c r="AS349">
        <f t="shared" si="33"/>
        <v>0</v>
      </c>
      <c r="AT349">
        <f t="shared" si="33"/>
        <v>0</v>
      </c>
      <c r="AU349">
        <f t="shared" si="33"/>
        <v>0</v>
      </c>
      <c r="AV349">
        <f t="shared" si="33"/>
        <v>0</v>
      </c>
      <c r="AW349">
        <f t="shared" si="33"/>
        <v>0</v>
      </c>
      <c r="AX349">
        <f t="shared" si="33"/>
        <v>0</v>
      </c>
      <c r="AY349">
        <f t="shared" si="33"/>
        <v>0</v>
      </c>
      <c r="AZ349">
        <f t="shared" si="33"/>
        <v>0</v>
      </c>
      <c r="BA349">
        <f t="shared" si="33"/>
        <v>0</v>
      </c>
      <c r="BB349">
        <f t="shared" si="33"/>
        <v>0</v>
      </c>
      <c r="BC349">
        <f t="shared" si="34"/>
        <v>0</v>
      </c>
      <c r="BD349">
        <f t="shared" si="34"/>
        <v>0</v>
      </c>
      <c r="BE349">
        <f t="shared" si="34"/>
        <v>0</v>
      </c>
      <c r="BF349">
        <f t="shared" si="34"/>
        <v>0</v>
      </c>
      <c r="BG349">
        <f t="shared" si="34"/>
        <v>0</v>
      </c>
      <c r="BH349">
        <f t="shared" si="34"/>
        <v>0</v>
      </c>
      <c r="BI349">
        <f t="shared" si="34"/>
        <v>0</v>
      </c>
      <c r="BJ349">
        <f t="shared" si="34"/>
        <v>0</v>
      </c>
      <c r="BK349">
        <f t="shared" si="34"/>
        <v>0</v>
      </c>
      <c r="BL349">
        <f t="shared" si="34"/>
        <v>0</v>
      </c>
      <c r="BM349">
        <f t="shared" si="34"/>
        <v>0</v>
      </c>
      <c r="BN349">
        <f t="shared" si="34"/>
        <v>0</v>
      </c>
      <c r="BO349">
        <f t="shared" si="34"/>
        <v>0</v>
      </c>
      <c r="BP349">
        <f t="shared" si="34"/>
        <v>0</v>
      </c>
      <c r="BQ349">
        <f t="shared" si="34"/>
        <v>0</v>
      </c>
      <c r="BR349">
        <f t="shared" si="34"/>
        <v>0</v>
      </c>
      <c r="BS349">
        <f t="shared" si="35"/>
        <v>0</v>
      </c>
      <c r="BT349">
        <f t="shared" si="35"/>
        <v>0</v>
      </c>
      <c r="BU349">
        <f t="shared" si="35"/>
        <v>0</v>
      </c>
      <c r="BV349">
        <f t="shared" si="35"/>
        <v>0</v>
      </c>
      <c r="BW349">
        <f t="shared" si="35"/>
        <v>0</v>
      </c>
      <c r="BX349">
        <f t="shared" si="35"/>
        <v>0</v>
      </c>
      <c r="BY349">
        <f t="shared" si="35"/>
        <v>0</v>
      </c>
      <c r="BZ349">
        <f t="shared" si="35"/>
        <v>0</v>
      </c>
      <c r="CA349">
        <f t="shared" si="35"/>
        <v>0</v>
      </c>
      <c r="CB349">
        <f t="shared" si="35"/>
        <v>0</v>
      </c>
      <c r="CC349">
        <f t="shared" si="35"/>
        <v>0</v>
      </c>
      <c r="CD349">
        <f t="shared" si="35"/>
        <v>0</v>
      </c>
      <c r="CE349">
        <f t="shared" si="35"/>
        <v>0</v>
      </c>
      <c r="CF349">
        <f t="shared" si="35"/>
        <v>0</v>
      </c>
      <c r="CG349">
        <f t="shared" si="35"/>
        <v>0</v>
      </c>
      <c r="CH349">
        <f t="shared" si="35"/>
        <v>0</v>
      </c>
      <c r="CI349">
        <f t="shared" si="36"/>
        <v>0</v>
      </c>
      <c r="CJ349">
        <f t="shared" si="36"/>
        <v>0</v>
      </c>
      <c r="CK349">
        <f t="shared" si="36"/>
        <v>0</v>
      </c>
      <c r="CL349">
        <f t="shared" si="36"/>
        <v>0</v>
      </c>
      <c r="CM349">
        <f t="shared" si="36"/>
        <v>0</v>
      </c>
      <c r="CN349">
        <f t="shared" si="36"/>
        <v>0</v>
      </c>
      <c r="CO349">
        <f t="shared" si="36"/>
        <v>0</v>
      </c>
      <c r="CP349">
        <f t="shared" si="36"/>
        <v>0</v>
      </c>
      <c r="CQ349">
        <f t="shared" si="36"/>
        <v>0</v>
      </c>
      <c r="CR349">
        <f t="shared" si="36"/>
        <v>0</v>
      </c>
      <c r="CS349">
        <f t="shared" si="37"/>
        <v>0</v>
      </c>
      <c r="CT349">
        <f t="shared" si="37"/>
        <v>0</v>
      </c>
      <c r="CU349">
        <f t="shared" si="37"/>
        <v>0</v>
      </c>
      <c r="CV349">
        <f t="shared" si="37"/>
        <v>0</v>
      </c>
      <c r="CW349">
        <f t="shared" si="37"/>
        <v>0</v>
      </c>
      <c r="CX349">
        <f t="shared" si="37"/>
        <v>0</v>
      </c>
      <c r="CY349">
        <f t="shared" si="37"/>
        <v>0</v>
      </c>
      <c r="CZ349">
        <f t="shared" si="37"/>
        <v>0</v>
      </c>
      <c r="DA349">
        <f t="shared" si="37"/>
        <v>0</v>
      </c>
      <c r="DB349">
        <f t="shared" si="37"/>
        <v>0</v>
      </c>
      <c r="DD349" s="6">
        <f t="shared" si="16"/>
        <v>-13</v>
      </c>
      <c r="DF349">
        <f t="shared" ca="1" si="17"/>
        <v>0</v>
      </c>
      <c r="DG349">
        <f t="shared" ca="1" si="18"/>
        <v>0</v>
      </c>
      <c r="DH349">
        <f ca="1">SUM($DF$316:DF349)/$DG$315</f>
        <v>1</v>
      </c>
      <c r="DI349">
        <f t="shared" ca="1" si="19"/>
        <v>1</v>
      </c>
      <c r="DK349">
        <v>34</v>
      </c>
      <c r="DP349" s="1"/>
      <c r="DQ349" s="1"/>
      <c r="DR349" s="1"/>
      <c r="DS349" s="1"/>
      <c r="DT349" s="1"/>
      <c r="DU349" s="1"/>
      <c r="DV349" s="1"/>
      <c r="DW349" s="1"/>
      <c r="DX349" s="1"/>
      <c r="DY349" s="1"/>
      <c r="DZ349" s="1"/>
      <c r="EA349" s="1"/>
    </row>
    <row r="350" spans="7:131">
      <c r="G350">
        <f t="shared" ca="1" si="32"/>
        <v>0</v>
      </c>
      <c r="H350">
        <f t="shared" ca="1" si="32"/>
        <v>0</v>
      </c>
      <c r="I350">
        <f t="shared" ca="1" si="32"/>
        <v>0</v>
      </c>
      <c r="J350">
        <f t="shared" ca="1" si="32"/>
        <v>0</v>
      </c>
      <c r="K350">
        <f t="shared" ca="1" si="32"/>
        <v>0</v>
      </c>
      <c r="L350">
        <f t="shared" ca="1" si="32"/>
        <v>0</v>
      </c>
      <c r="M350">
        <f t="shared" ca="1" si="32"/>
        <v>0</v>
      </c>
      <c r="N350">
        <f t="shared" ca="1" si="32"/>
        <v>0</v>
      </c>
      <c r="O350">
        <f t="shared" ca="1" si="32"/>
        <v>0</v>
      </c>
      <c r="P350">
        <f t="shared" ca="1" si="32"/>
        <v>0</v>
      </c>
      <c r="Q350">
        <f t="shared" ca="1" si="32"/>
        <v>0</v>
      </c>
      <c r="R350">
        <f t="shared" ca="1" si="32"/>
        <v>0</v>
      </c>
      <c r="S350">
        <f t="shared" ca="1" si="32"/>
        <v>0</v>
      </c>
      <c r="T350">
        <f t="shared" ca="1" si="32"/>
        <v>0</v>
      </c>
      <c r="U350">
        <f t="shared" ca="1" si="32"/>
        <v>0</v>
      </c>
      <c r="V350">
        <f t="shared" ca="1" si="32"/>
        <v>0</v>
      </c>
      <c r="W350">
        <f t="shared" ca="1" si="29"/>
        <v>0</v>
      </c>
      <c r="X350">
        <f t="shared" ca="1" si="29"/>
        <v>0</v>
      </c>
      <c r="Y350">
        <f t="shared" ca="1" si="29"/>
        <v>0</v>
      </c>
      <c r="Z350">
        <f t="shared" ca="1" si="29"/>
        <v>0</v>
      </c>
      <c r="AA350">
        <f t="shared" ca="1" si="29"/>
        <v>0</v>
      </c>
      <c r="AB350">
        <f t="shared" ca="1" si="29"/>
        <v>0</v>
      </c>
      <c r="AC350">
        <f t="shared" ca="1" si="29"/>
        <v>0</v>
      </c>
      <c r="AD350">
        <f t="shared" ca="1" si="29"/>
        <v>0</v>
      </c>
      <c r="AE350">
        <f t="shared" ca="1" si="29"/>
        <v>0</v>
      </c>
      <c r="AF350">
        <f t="shared" ca="1" si="29"/>
        <v>0</v>
      </c>
      <c r="AG350">
        <f t="shared" ca="1" si="29"/>
        <v>0</v>
      </c>
      <c r="AH350">
        <f t="shared" ca="1" si="29"/>
        <v>0</v>
      </c>
      <c r="AI350">
        <f t="shared" ca="1" si="29"/>
        <v>0</v>
      </c>
      <c r="AJ350">
        <f t="shared" ca="1" si="29"/>
        <v>0</v>
      </c>
      <c r="AK350">
        <f t="shared" ca="1" si="29"/>
        <v>0</v>
      </c>
      <c r="AL350">
        <f t="shared" ca="1" si="29"/>
        <v>0</v>
      </c>
      <c r="AM350">
        <f t="shared" ca="1" si="33"/>
        <v>0</v>
      </c>
      <c r="AN350">
        <f t="shared" ca="1" si="33"/>
        <v>0</v>
      </c>
      <c r="AO350">
        <f t="shared" ca="1" si="33"/>
        <v>0</v>
      </c>
      <c r="AP350">
        <f t="shared" ca="1" si="33"/>
        <v>0</v>
      </c>
      <c r="AQ350">
        <f t="shared" si="33"/>
        <v>0</v>
      </c>
      <c r="AR350">
        <f t="shared" si="33"/>
        <v>0</v>
      </c>
      <c r="AS350">
        <f t="shared" si="33"/>
        <v>0</v>
      </c>
      <c r="AT350">
        <f t="shared" si="33"/>
        <v>0</v>
      </c>
      <c r="AU350">
        <f t="shared" si="33"/>
        <v>0</v>
      </c>
      <c r="AV350">
        <f t="shared" si="33"/>
        <v>0</v>
      </c>
      <c r="AW350">
        <f t="shared" si="33"/>
        <v>0</v>
      </c>
      <c r="AX350">
        <f t="shared" si="33"/>
        <v>0</v>
      </c>
      <c r="AY350">
        <f t="shared" si="33"/>
        <v>0</v>
      </c>
      <c r="AZ350">
        <f t="shared" si="33"/>
        <v>0</v>
      </c>
      <c r="BA350">
        <f t="shared" si="33"/>
        <v>0</v>
      </c>
      <c r="BB350">
        <f t="shared" si="33"/>
        <v>0</v>
      </c>
      <c r="BC350">
        <f t="shared" si="34"/>
        <v>0</v>
      </c>
      <c r="BD350">
        <f t="shared" si="34"/>
        <v>0</v>
      </c>
      <c r="BE350">
        <f t="shared" si="34"/>
        <v>0</v>
      </c>
      <c r="BF350">
        <f t="shared" si="34"/>
        <v>0</v>
      </c>
      <c r="BG350">
        <f t="shared" si="34"/>
        <v>0</v>
      </c>
      <c r="BH350">
        <f t="shared" si="34"/>
        <v>0</v>
      </c>
      <c r="BI350">
        <f t="shared" si="34"/>
        <v>0</v>
      </c>
      <c r="BJ350">
        <f t="shared" si="34"/>
        <v>0</v>
      </c>
      <c r="BK350">
        <f t="shared" si="34"/>
        <v>0</v>
      </c>
      <c r="BL350">
        <f t="shared" si="34"/>
        <v>0</v>
      </c>
      <c r="BM350">
        <f t="shared" si="34"/>
        <v>0</v>
      </c>
      <c r="BN350">
        <f t="shared" si="34"/>
        <v>0</v>
      </c>
      <c r="BO350">
        <f t="shared" si="34"/>
        <v>0</v>
      </c>
      <c r="BP350">
        <f t="shared" si="34"/>
        <v>0</v>
      </c>
      <c r="BQ350">
        <f t="shared" si="34"/>
        <v>0</v>
      </c>
      <c r="BR350">
        <f t="shared" si="34"/>
        <v>0</v>
      </c>
      <c r="BS350">
        <f t="shared" si="35"/>
        <v>0</v>
      </c>
      <c r="BT350">
        <f t="shared" si="35"/>
        <v>0</v>
      </c>
      <c r="BU350">
        <f t="shared" si="35"/>
        <v>0</v>
      </c>
      <c r="BV350">
        <f t="shared" si="35"/>
        <v>0</v>
      </c>
      <c r="BW350">
        <f t="shared" si="35"/>
        <v>0</v>
      </c>
      <c r="BX350">
        <f t="shared" si="35"/>
        <v>0</v>
      </c>
      <c r="BY350">
        <f t="shared" si="35"/>
        <v>0</v>
      </c>
      <c r="BZ350">
        <f t="shared" si="35"/>
        <v>0</v>
      </c>
      <c r="CA350">
        <f t="shared" si="35"/>
        <v>0</v>
      </c>
      <c r="CB350">
        <f t="shared" si="35"/>
        <v>0</v>
      </c>
      <c r="CC350">
        <f t="shared" si="35"/>
        <v>0</v>
      </c>
      <c r="CD350">
        <f t="shared" si="35"/>
        <v>0</v>
      </c>
      <c r="CE350">
        <f t="shared" si="35"/>
        <v>0</v>
      </c>
      <c r="CF350">
        <f t="shared" si="35"/>
        <v>0</v>
      </c>
      <c r="CG350">
        <f t="shared" si="35"/>
        <v>0</v>
      </c>
      <c r="CH350">
        <f t="shared" si="35"/>
        <v>0</v>
      </c>
      <c r="CI350">
        <f t="shared" si="36"/>
        <v>0</v>
      </c>
      <c r="CJ350">
        <f t="shared" si="36"/>
        <v>0</v>
      </c>
      <c r="CK350">
        <f t="shared" si="36"/>
        <v>0</v>
      </c>
      <c r="CL350">
        <f t="shared" si="36"/>
        <v>0</v>
      </c>
      <c r="CM350">
        <f t="shared" si="36"/>
        <v>0</v>
      </c>
      <c r="CN350">
        <f t="shared" si="36"/>
        <v>0</v>
      </c>
      <c r="CO350">
        <f t="shared" si="36"/>
        <v>0</v>
      </c>
      <c r="CP350">
        <f t="shared" si="36"/>
        <v>0</v>
      </c>
      <c r="CQ350">
        <f t="shared" si="36"/>
        <v>0</v>
      </c>
      <c r="CR350">
        <f t="shared" si="36"/>
        <v>0</v>
      </c>
      <c r="CS350">
        <f t="shared" si="37"/>
        <v>0</v>
      </c>
      <c r="CT350">
        <f t="shared" si="37"/>
        <v>0</v>
      </c>
      <c r="CU350">
        <f t="shared" si="37"/>
        <v>0</v>
      </c>
      <c r="CV350">
        <f t="shared" si="37"/>
        <v>0</v>
      </c>
      <c r="CW350">
        <f t="shared" si="37"/>
        <v>0</v>
      </c>
      <c r="CX350">
        <f t="shared" si="37"/>
        <v>0</v>
      </c>
      <c r="CY350">
        <f t="shared" si="37"/>
        <v>0</v>
      </c>
      <c r="CZ350">
        <f t="shared" si="37"/>
        <v>0</v>
      </c>
      <c r="DA350">
        <f t="shared" si="37"/>
        <v>0</v>
      </c>
      <c r="DB350">
        <f t="shared" si="37"/>
        <v>0</v>
      </c>
      <c r="DD350" s="6">
        <f t="shared" si="16"/>
        <v>-14</v>
      </c>
      <c r="DF350">
        <f t="shared" ca="1" si="17"/>
        <v>0</v>
      </c>
      <c r="DG350">
        <f t="shared" ca="1" si="18"/>
        <v>0</v>
      </c>
      <c r="DH350">
        <f ca="1">SUM($DF$316:DF350)/$DG$315</f>
        <v>1</v>
      </c>
      <c r="DI350">
        <f t="shared" ca="1" si="19"/>
        <v>1</v>
      </c>
      <c r="DK350">
        <v>35</v>
      </c>
      <c r="DP350" s="1"/>
      <c r="DQ350" s="1"/>
      <c r="DR350" s="1"/>
      <c r="DS350" s="1"/>
      <c r="DT350" s="1"/>
      <c r="DU350" s="1"/>
      <c r="DV350" s="1"/>
      <c r="DW350" s="1"/>
      <c r="DX350" s="1"/>
      <c r="DY350" s="1"/>
      <c r="DZ350" s="1"/>
      <c r="EA350" s="1"/>
    </row>
    <row r="351" spans="7:131">
      <c r="G351">
        <f t="shared" ca="1" si="32"/>
        <v>0</v>
      </c>
      <c r="H351">
        <f t="shared" ca="1" si="32"/>
        <v>0</v>
      </c>
      <c r="I351">
        <f t="shared" ca="1" si="32"/>
        <v>0</v>
      </c>
      <c r="J351">
        <f t="shared" ca="1" si="32"/>
        <v>0</v>
      </c>
      <c r="K351">
        <f t="shared" ca="1" si="32"/>
        <v>0</v>
      </c>
      <c r="L351">
        <f t="shared" ca="1" si="32"/>
        <v>0</v>
      </c>
      <c r="M351">
        <f t="shared" ca="1" si="32"/>
        <v>0</v>
      </c>
      <c r="N351">
        <f t="shared" ca="1" si="32"/>
        <v>0</v>
      </c>
      <c r="O351">
        <f t="shared" ca="1" si="32"/>
        <v>0</v>
      </c>
      <c r="P351">
        <f t="shared" ca="1" si="32"/>
        <v>0</v>
      </c>
      <c r="Q351">
        <f t="shared" ca="1" si="32"/>
        <v>0</v>
      </c>
      <c r="R351">
        <f t="shared" ca="1" si="32"/>
        <v>0</v>
      </c>
      <c r="S351">
        <f t="shared" ca="1" si="32"/>
        <v>0</v>
      </c>
      <c r="T351">
        <f t="shared" ca="1" si="32"/>
        <v>0</v>
      </c>
      <c r="U351">
        <f t="shared" ca="1" si="32"/>
        <v>0</v>
      </c>
      <c r="V351">
        <f t="shared" ca="1" si="32"/>
        <v>0</v>
      </c>
      <c r="W351">
        <f t="shared" ca="1" si="29"/>
        <v>0</v>
      </c>
      <c r="X351">
        <f t="shared" ca="1" si="29"/>
        <v>0</v>
      </c>
      <c r="Y351">
        <f t="shared" ca="1" si="29"/>
        <v>0</v>
      </c>
      <c r="Z351">
        <f t="shared" ca="1" si="29"/>
        <v>0</v>
      </c>
      <c r="AA351">
        <f t="shared" ca="1" si="29"/>
        <v>0</v>
      </c>
      <c r="AB351">
        <f t="shared" ca="1" si="29"/>
        <v>0</v>
      </c>
      <c r="AC351">
        <f t="shared" ca="1" si="29"/>
        <v>0</v>
      </c>
      <c r="AD351">
        <f t="shared" ca="1" si="29"/>
        <v>0</v>
      </c>
      <c r="AE351">
        <f t="shared" ca="1" si="29"/>
        <v>0</v>
      </c>
      <c r="AF351">
        <f t="shared" ca="1" si="29"/>
        <v>0</v>
      </c>
      <c r="AG351">
        <f t="shared" ca="1" si="29"/>
        <v>0</v>
      </c>
      <c r="AH351">
        <f t="shared" ca="1" si="29"/>
        <v>0</v>
      </c>
      <c r="AI351">
        <f t="shared" ca="1" si="29"/>
        <v>0</v>
      </c>
      <c r="AJ351">
        <f t="shared" ca="1" si="29"/>
        <v>0</v>
      </c>
      <c r="AK351">
        <f t="shared" ca="1" si="29"/>
        <v>0</v>
      </c>
      <c r="AL351">
        <f t="shared" ca="1" si="29"/>
        <v>0</v>
      </c>
      <c r="AM351">
        <f t="shared" ca="1" si="33"/>
        <v>0</v>
      </c>
      <c r="AN351">
        <f t="shared" ca="1" si="33"/>
        <v>0</v>
      </c>
      <c r="AO351">
        <f t="shared" ca="1" si="33"/>
        <v>0</v>
      </c>
      <c r="AP351">
        <f t="shared" si="33"/>
        <v>0</v>
      </c>
      <c r="AQ351">
        <f t="shared" si="33"/>
        <v>0</v>
      </c>
      <c r="AR351">
        <f t="shared" si="33"/>
        <v>0</v>
      </c>
      <c r="AS351">
        <f t="shared" si="33"/>
        <v>0</v>
      </c>
      <c r="AT351">
        <f t="shared" si="33"/>
        <v>0</v>
      </c>
      <c r="AU351">
        <f t="shared" si="33"/>
        <v>0</v>
      </c>
      <c r="AV351">
        <f t="shared" si="33"/>
        <v>0</v>
      </c>
      <c r="AW351">
        <f t="shared" si="33"/>
        <v>0</v>
      </c>
      <c r="AX351">
        <f t="shared" si="33"/>
        <v>0</v>
      </c>
      <c r="AY351">
        <f t="shared" si="33"/>
        <v>0</v>
      </c>
      <c r="AZ351">
        <f t="shared" si="33"/>
        <v>0</v>
      </c>
      <c r="BA351">
        <f t="shared" si="33"/>
        <v>0</v>
      </c>
      <c r="BB351">
        <f t="shared" si="33"/>
        <v>0</v>
      </c>
      <c r="BC351">
        <f t="shared" si="34"/>
        <v>0</v>
      </c>
      <c r="BD351">
        <f t="shared" si="34"/>
        <v>0</v>
      </c>
      <c r="BE351">
        <f t="shared" si="34"/>
        <v>0</v>
      </c>
      <c r="BF351">
        <f t="shared" si="34"/>
        <v>0</v>
      </c>
      <c r="BG351">
        <f t="shared" si="34"/>
        <v>0</v>
      </c>
      <c r="BH351">
        <f t="shared" si="34"/>
        <v>0</v>
      </c>
      <c r="BI351">
        <f t="shared" si="34"/>
        <v>0</v>
      </c>
      <c r="BJ351">
        <f t="shared" si="34"/>
        <v>0</v>
      </c>
      <c r="BK351">
        <f t="shared" si="34"/>
        <v>0</v>
      </c>
      <c r="BL351">
        <f t="shared" si="34"/>
        <v>0</v>
      </c>
      <c r="BM351">
        <f t="shared" si="34"/>
        <v>0</v>
      </c>
      <c r="BN351">
        <f t="shared" si="34"/>
        <v>0</v>
      </c>
      <c r="BO351">
        <f t="shared" si="34"/>
        <v>0</v>
      </c>
      <c r="BP351">
        <f t="shared" si="34"/>
        <v>0</v>
      </c>
      <c r="BQ351">
        <f t="shared" si="34"/>
        <v>0</v>
      </c>
      <c r="BR351">
        <f t="shared" si="34"/>
        <v>0</v>
      </c>
      <c r="BS351">
        <f t="shared" si="35"/>
        <v>0</v>
      </c>
      <c r="BT351">
        <f t="shared" si="35"/>
        <v>0</v>
      </c>
      <c r="BU351">
        <f t="shared" si="35"/>
        <v>0</v>
      </c>
      <c r="BV351">
        <f t="shared" si="35"/>
        <v>0</v>
      </c>
      <c r="BW351">
        <f t="shared" si="35"/>
        <v>0</v>
      </c>
      <c r="BX351">
        <f t="shared" si="35"/>
        <v>0</v>
      </c>
      <c r="BY351">
        <f t="shared" si="35"/>
        <v>0</v>
      </c>
      <c r="BZ351">
        <f t="shared" si="35"/>
        <v>0</v>
      </c>
      <c r="CA351">
        <f t="shared" si="35"/>
        <v>0</v>
      </c>
      <c r="CB351">
        <f t="shared" si="35"/>
        <v>0</v>
      </c>
      <c r="CC351">
        <f t="shared" si="35"/>
        <v>0</v>
      </c>
      <c r="CD351">
        <f t="shared" si="35"/>
        <v>0</v>
      </c>
      <c r="CE351">
        <f t="shared" si="35"/>
        <v>0</v>
      </c>
      <c r="CF351">
        <f t="shared" si="35"/>
        <v>0</v>
      </c>
      <c r="CG351">
        <f t="shared" si="35"/>
        <v>0</v>
      </c>
      <c r="CH351">
        <f t="shared" si="35"/>
        <v>0</v>
      </c>
      <c r="CI351">
        <f t="shared" si="36"/>
        <v>0</v>
      </c>
      <c r="CJ351">
        <f t="shared" si="36"/>
        <v>0</v>
      </c>
      <c r="CK351">
        <f t="shared" si="36"/>
        <v>0</v>
      </c>
      <c r="CL351">
        <f t="shared" si="36"/>
        <v>0</v>
      </c>
      <c r="CM351">
        <f t="shared" si="36"/>
        <v>0</v>
      </c>
      <c r="CN351">
        <f t="shared" si="36"/>
        <v>0</v>
      </c>
      <c r="CO351">
        <f t="shared" si="36"/>
        <v>0</v>
      </c>
      <c r="CP351">
        <f t="shared" si="36"/>
        <v>0</v>
      </c>
      <c r="CQ351">
        <f t="shared" si="36"/>
        <v>0</v>
      </c>
      <c r="CR351">
        <f t="shared" si="36"/>
        <v>0</v>
      </c>
      <c r="CS351">
        <f t="shared" si="37"/>
        <v>0</v>
      </c>
      <c r="CT351">
        <f t="shared" si="37"/>
        <v>0</v>
      </c>
      <c r="CU351">
        <f t="shared" si="37"/>
        <v>0</v>
      </c>
      <c r="CV351">
        <f t="shared" si="37"/>
        <v>0</v>
      </c>
      <c r="CW351">
        <f t="shared" si="37"/>
        <v>0</v>
      </c>
      <c r="CX351">
        <f t="shared" si="37"/>
        <v>0</v>
      </c>
      <c r="CY351">
        <f t="shared" si="37"/>
        <v>0</v>
      </c>
      <c r="CZ351">
        <f t="shared" si="37"/>
        <v>0</v>
      </c>
      <c r="DA351">
        <f t="shared" si="37"/>
        <v>0</v>
      </c>
      <c r="DB351">
        <f t="shared" si="37"/>
        <v>0</v>
      </c>
      <c r="DD351" s="6">
        <f t="shared" si="16"/>
        <v>-15</v>
      </c>
      <c r="DF351">
        <f t="shared" ca="1" si="17"/>
        <v>0</v>
      </c>
      <c r="DG351">
        <f t="shared" ca="1" si="18"/>
        <v>0</v>
      </c>
      <c r="DH351">
        <f ca="1">SUM($DF$316:DF351)/$DG$315</f>
        <v>1</v>
      </c>
      <c r="DI351">
        <f t="shared" ca="1" si="19"/>
        <v>1</v>
      </c>
      <c r="DK351">
        <v>36</v>
      </c>
      <c r="DP351" s="1"/>
      <c r="DQ351" s="1"/>
      <c r="DR351" s="1"/>
      <c r="DS351" s="1"/>
      <c r="DT351" s="1"/>
      <c r="DU351" s="1"/>
      <c r="DV351" s="1"/>
      <c r="DW351" s="1"/>
      <c r="DX351" s="1"/>
      <c r="DY351" s="1"/>
      <c r="DZ351" s="1"/>
      <c r="EA351" s="1"/>
    </row>
    <row r="352" spans="7:131">
      <c r="G352">
        <f t="shared" ca="1" si="32"/>
        <v>0</v>
      </c>
      <c r="H352">
        <f t="shared" ca="1" si="32"/>
        <v>0</v>
      </c>
      <c r="I352">
        <f t="shared" ca="1" si="32"/>
        <v>0</v>
      </c>
      <c r="J352">
        <f t="shared" ca="1" si="32"/>
        <v>0</v>
      </c>
      <c r="K352">
        <f t="shared" ca="1" si="32"/>
        <v>0</v>
      </c>
      <c r="L352">
        <f t="shared" ca="1" si="32"/>
        <v>0</v>
      </c>
      <c r="M352">
        <f t="shared" ca="1" si="32"/>
        <v>0</v>
      </c>
      <c r="N352">
        <f t="shared" ca="1" si="32"/>
        <v>0</v>
      </c>
      <c r="O352">
        <f t="shared" ca="1" si="32"/>
        <v>0</v>
      </c>
      <c r="P352">
        <f t="shared" ca="1" si="32"/>
        <v>0</v>
      </c>
      <c r="Q352">
        <f t="shared" ca="1" si="32"/>
        <v>0</v>
      </c>
      <c r="R352">
        <f t="shared" ca="1" si="32"/>
        <v>0</v>
      </c>
      <c r="S352">
        <f t="shared" ca="1" si="32"/>
        <v>0</v>
      </c>
      <c r="T352">
        <f t="shared" ca="1" si="32"/>
        <v>0</v>
      </c>
      <c r="U352">
        <f t="shared" ca="1" si="32"/>
        <v>0</v>
      </c>
      <c r="V352">
        <f t="shared" ca="1" si="32"/>
        <v>0</v>
      </c>
      <c r="W352">
        <f t="shared" ca="1" si="29"/>
        <v>0</v>
      </c>
      <c r="X352">
        <f t="shared" ca="1" si="29"/>
        <v>0</v>
      </c>
      <c r="Y352">
        <f t="shared" ca="1" si="29"/>
        <v>0</v>
      </c>
      <c r="Z352">
        <f t="shared" ca="1" si="29"/>
        <v>0</v>
      </c>
      <c r="AA352">
        <f t="shared" ca="1" si="29"/>
        <v>0</v>
      </c>
      <c r="AB352">
        <f t="shared" ca="1" si="29"/>
        <v>0</v>
      </c>
      <c r="AC352">
        <f t="shared" ca="1" si="29"/>
        <v>0</v>
      </c>
      <c r="AD352">
        <f t="shared" ca="1" si="29"/>
        <v>0</v>
      </c>
      <c r="AE352">
        <f t="shared" ca="1" si="29"/>
        <v>0</v>
      </c>
      <c r="AF352">
        <f t="shared" ca="1" si="29"/>
        <v>0</v>
      </c>
      <c r="AG352">
        <f t="shared" ca="1" si="29"/>
        <v>0</v>
      </c>
      <c r="AH352">
        <f t="shared" ca="1" si="29"/>
        <v>0</v>
      </c>
      <c r="AI352">
        <f t="shared" ca="1" si="29"/>
        <v>0</v>
      </c>
      <c r="AJ352">
        <f t="shared" ca="1" si="29"/>
        <v>0</v>
      </c>
      <c r="AK352">
        <f t="shared" ca="1" si="29"/>
        <v>0</v>
      </c>
      <c r="AL352">
        <f t="shared" ca="1" si="29"/>
        <v>0</v>
      </c>
      <c r="AM352">
        <f t="shared" ca="1" si="33"/>
        <v>0</v>
      </c>
      <c r="AN352">
        <f t="shared" ca="1" si="33"/>
        <v>0</v>
      </c>
      <c r="AO352">
        <f t="shared" si="33"/>
        <v>0</v>
      </c>
      <c r="AP352">
        <f t="shared" si="33"/>
        <v>0</v>
      </c>
      <c r="AQ352">
        <f t="shared" si="33"/>
        <v>0</v>
      </c>
      <c r="AR352">
        <f t="shared" si="33"/>
        <v>0</v>
      </c>
      <c r="AS352">
        <f t="shared" si="33"/>
        <v>0</v>
      </c>
      <c r="AT352">
        <f t="shared" si="33"/>
        <v>0</v>
      </c>
      <c r="AU352">
        <f t="shared" si="33"/>
        <v>0</v>
      </c>
      <c r="AV352">
        <f t="shared" si="33"/>
        <v>0</v>
      </c>
      <c r="AW352">
        <f t="shared" si="33"/>
        <v>0</v>
      </c>
      <c r="AX352">
        <f t="shared" si="33"/>
        <v>0</v>
      </c>
      <c r="AY352">
        <f t="shared" si="33"/>
        <v>0</v>
      </c>
      <c r="AZ352">
        <f t="shared" si="33"/>
        <v>0</v>
      </c>
      <c r="BA352">
        <f t="shared" si="33"/>
        <v>0</v>
      </c>
      <c r="BB352">
        <f t="shared" si="33"/>
        <v>0</v>
      </c>
      <c r="BC352">
        <f t="shared" si="34"/>
        <v>0</v>
      </c>
      <c r="BD352">
        <f t="shared" si="34"/>
        <v>0</v>
      </c>
      <c r="BE352">
        <f t="shared" si="34"/>
        <v>0</v>
      </c>
      <c r="BF352">
        <f t="shared" si="34"/>
        <v>0</v>
      </c>
      <c r="BG352">
        <f t="shared" si="34"/>
        <v>0</v>
      </c>
      <c r="BH352">
        <f t="shared" si="34"/>
        <v>0</v>
      </c>
      <c r="BI352">
        <f t="shared" si="34"/>
        <v>0</v>
      </c>
      <c r="BJ352">
        <f t="shared" si="34"/>
        <v>0</v>
      </c>
      <c r="BK352">
        <f t="shared" si="34"/>
        <v>0</v>
      </c>
      <c r="BL352">
        <f t="shared" si="34"/>
        <v>0</v>
      </c>
      <c r="BM352">
        <f t="shared" si="34"/>
        <v>0</v>
      </c>
      <c r="BN352">
        <f t="shared" si="34"/>
        <v>0</v>
      </c>
      <c r="BO352">
        <f t="shared" si="34"/>
        <v>0</v>
      </c>
      <c r="BP352">
        <f t="shared" si="34"/>
        <v>0</v>
      </c>
      <c r="BQ352">
        <f t="shared" si="34"/>
        <v>0</v>
      </c>
      <c r="BR352">
        <f t="shared" si="34"/>
        <v>0</v>
      </c>
      <c r="BS352">
        <f t="shared" si="35"/>
        <v>0</v>
      </c>
      <c r="BT352">
        <f t="shared" si="35"/>
        <v>0</v>
      </c>
      <c r="BU352">
        <f t="shared" si="35"/>
        <v>0</v>
      </c>
      <c r="BV352">
        <f t="shared" si="35"/>
        <v>0</v>
      </c>
      <c r="BW352">
        <f t="shared" si="35"/>
        <v>0</v>
      </c>
      <c r="BX352">
        <f t="shared" si="35"/>
        <v>0</v>
      </c>
      <c r="BY352">
        <f t="shared" si="35"/>
        <v>0</v>
      </c>
      <c r="BZ352">
        <f t="shared" si="35"/>
        <v>0</v>
      </c>
      <c r="CA352">
        <f t="shared" si="35"/>
        <v>0</v>
      </c>
      <c r="CB352">
        <f t="shared" si="35"/>
        <v>0</v>
      </c>
      <c r="CC352">
        <f t="shared" si="35"/>
        <v>0</v>
      </c>
      <c r="CD352">
        <f t="shared" si="35"/>
        <v>0</v>
      </c>
      <c r="CE352">
        <f t="shared" si="35"/>
        <v>0</v>
      </c>
      <c r="CF352">
        <f t="shared" si="35"/>
        <v>0</v>
      </c>
      <c r="CG352">
        <f t="shared" si="35"/>
        <v>0</v>
      </c>
      <c r="CH352">
        <f t="shared" si="35"/>
        <v>0</v>
      </c>
      <c r="CI352">
        <f t="shared" si="36"/>
        <v>0</v>
      </c>
      <c r="CJ352">
        <f t="shared" si="36"/>
        <v>0</v>
      </c>
      <c r="CK352">
        <f t="shared" si="36"/>
        <v>0</v>
      </c>
      <c r="CL352">
        <f t="shared" si="36"/>
        <v>0</v>
      </c>
      <c r="CM352">
        <f t="shared" si="36"/>
        <v>0</v>
      </c>
      <c r="CN352">
        <f t="shared" si="36"/>
        <v>0</v>
      </c>
      <c r="CO352">
        <f t="shared" si="36"/>
        <v>0</v>
      </c>
      <c r="CP352">
        <f t="shared" si="36"/>
        <v>0</v>
      </c>
      <c r="CQ352">
        <f t="shared" si="36"/>
        <v>0</v>
      </c>
      <c r="CR352">
        <f t="shared" si="36"/>
        <v>0</v>
      </c>
      <c r="CS352">
        <f t="shared" si="37"/>
        <v>0</v>
      </c>
      <c r="CT352">
        <f t="shared" si="37"/>
        <v>0</v>
      </c>
      <c r="CU352">
        <f t="shared" si="37"/>
        <v>0</v>
      </c>
      <c r="CV352">
        <f t="shared" si="37"/>
        <v>0</v>
      </c>
      <c r="CW352">
        <f t="shared" si="37"/>
        <v>0</v>
      </c>
      <c r="CX352">
        <f t="shared" si="37"/>
        <v>0</v>
      </c>
      <c r="CY352">
        <f t="shared" si="37"/>
        <v>0</v>
      </c>
      <c r="CZ352">
        <f t="shared" si="37"/>
        <v>0</v>
      </c>
      <c r="DA352">
        <f t="shared" si="37"/>
        <v>0</v>
      </c>
      <c r="DB352">
        <f t="shared" si="37"/>
        <v>0</v>
      </c>
      <c r="DD352" s="6">
        <f t="shared" si="16"/>
        <v>-16</v>
      </c>
      <c r="DF352">
        <f t="shared" ca="1" si="17"/>
        <v>0</v>
      </c>
      <c r="DG352">
        <f t="shared" ca="1" si="18"/>
        <v>0</v>
      </c>
      <c r="DH352">
        <f ca="1">SUM($DF$316:DF352)/$DG$315</f>
        <v>1</v>
      </c>
      <c r="DI352">
        <f t="shared" ca="1" si="19"/>
        <v>1</v>
      </c>
      <c r="DK352">
        <v>37</v>
      </c>
      <c r="DP352" s="1"/>
      <c r="DQ352" s="1"/>
      <c r="DR352" s="1"/>
      <c r="DS352" s="1"/>
      <c r="DT352" s="1"/>
      <c r="DU352" s="1"/>
      <c r="DV352" s="1"/>
      <c r="DW352" s="1"/>
      <c r="DX352" s="1"/>
      <c r="DY352" s="1"/>
      <c r="DZ352" s="1"/>
      <c r="EA352" s="1"/>
    </row>
    <row r="353" spans="7:131">
      <c r="G353">
        <f t="shared" ca="1" si="32"/>
        <v>0</v>
      </c>
      <c r="H353">
        <f t="shared" ca="1" si="32"/>
        <v>0</v>
      </c>
      <c r="I353">
        <f t="shared" ca="1" si="32"/>
        <v>0</v>
      </c>
      <c r="J353">
        <f t="shared" ca="1" si="32"/>
        <v>0</v>
      </c>
      <c r="K353">
        <f t="shared" ca="1" si="32"/>
        <v>0</v>
      </c>
      <c r="L353">
        <f t="shared" ca="1" si="32"/>
        <v>0</v>
      </c>
      <c r="M353">
        <f t="shared" ca="1" si="32"/>
        <v>0</v>
      </c>
      <c r="N353">
        <f t="shared" ca="1" si="32"/>
        <v>0</v>
      </c>
      <c r="O353">
        <f t="shared" ca="1" si="32"/>
        <v>0</v>
      </c>
      <c r="P353">
        <f t="shared" ca="1" si="32"/>
        <v>0</v>
      </c>
      <c r="Q353">
        <f t="shared" ca="1" si="32"/>
        <v>0</v>
      </c>
      <c r="R353">
        <f t="shared" ca="1" si="32"/>
        <v>0</v>
      </c>
      <c r="S353">
        <f t="shared" ca="1" si="32"/>
        <v>0</v>
      </c>
      <c r="T353">
        <f t="shared" ca="1" si="32"/>
        <v>0</v>
      </c>
      <c r="U353">
        <f t="shared" ca="1" si="32"/>
        <v>0</v>
      </c>
      <c r="V353">
        <f t="shared" ca="1" si="32"/>
        <v>0</v>
      </c>
      <c r="W353">
        <f t="shared" ca="1" si="29"/>
        <v>0</v>
      </c>
      <c r="X353">
        <f t="shared" ca="1" si="29"/>
        <v>0</v>
      </c>
      <c r="Y353">
        <f t="shared" ca="1" si="29"/>
        <v>0</v>
      </c>
      <c r="Z353">
        <f t="shared" ca="1" si="29"/>
        <v>0</v>
      </c>
      <c r="AA353">
        <f t="shared" ca="1" si="29"/>
        <v>0</v>
      </c>
      <c r="AB353">
        <f t="shared" ca="1" si="29"/>
        <v>0</v>
      </c>
      <c r="AC353">
        <f t="shared" ca="1" si="29"/>
        <v>0</v>
      </c>
      <c r="AD353">
        <f t="shared" ca="1" si="29"/>
        <v>0</v>
      </c>
      <c r="AE353">
        <f t="shared" ca="1" si="29"/>
        <v>0</v>
      </c>
      <c r="AF353">
        <f t="shared" ca="1" si="29"/>
        <v>0</v>
      </c>
      <c r="AG353">
        <f t="shared" ca="1" si="29"/>
        <v>0</v>
      </c>
      <c r="AH353">
        <f t="shared" ca="1" si="29"/>
        <v>0</v>
      </c>
      <c r="AI353">
        <f t="shared" ca="1" si="29"/>
        <v>0</v>
      </c>
      <c r="AJ353">
        <f t="shared" ca="1" si="29"/>
        <v>0</v>
      </c>
      <c r="AK353">
        <f t="shared" ca="1" si="29"/>
        <v>0</v>
      </c>
      <c r="AL353">
        <f t="shared" ca="1" si="29"/>
        <v>0</v>
      </c>
      <c r="AM353">
        <f t="shared" ca="1" si="33"/>
        <v>0</v>
      </c>
      <c r="AN353">
        <f t="shared" si="33"/>
        <v>0</v>
      </c>
      <c r="AO353">
        <f t="shared" si="33"/>
        <v>0</v>
      </c>
      <c r="AP353">
        <f t="shared" si="33"/>
        <v>0</v>
      </c>
      <c r="AQ353">
        <f t="shared" si="33"/>
        <v>0</v>
      </c>
      <c r="AR353">
        <f t="shared" si="33"/>
        <v>0</v>
      </c>
      <c r="AS353">
        <f t="shared" si="33"/>
        <v>0</v>
      </c>
      <c r="AT353">
        <f t="shared" si="33"/>
        <v>0</v>
      </c>
      <c r="AU353">
        <f t="shared" si="33"/>
        <v>0</v>
      </c>
      <c r="AV353">
        <f t="shared" si="33"/>
        <v>0</v>
      </c>
      <c r="AW353">
        <f t="shared" si="33"/>
        <v>0</v>
      </c>
      <c r="AX353">
        <f t="shared" si="33"/>
        <v>0</v>
      </c>
      <c r="AY353">
        <f t="shared" si="33"/>
        <v>0</v>
      </c>
      <c r="AZ353">
        <f t="shared" si="33"/>
        <v>0</v>
      </c>
      <c r="BA353">
        <f t="shared" si="33"/>
        <v>0</v>
      </c>
      <c r="BB353">
        <f t="shared" si="33"/>
        <v>0</v>
      </c>
      <c r="BC353">
        <f t="shared" si="34"/>
        <v>0</v>
      </c>
      <c r="BD353">
        <f t="shared" si="34"/>
        <v>0</v>
      </c>
      <c r="BE353">
        <f t="shared" si="34"/>
        <v>0</v>
      </c>
      <c r="BF353">
        <f t="shared" si="34"/>
        <v>0</v>
      </c>
      <c r="BG353">
        <f t="shared" si="34"/>
        <v>0</v>
      </c>
      <c r="BH353">
        <f t="shared" si="34"/>
        <v>0</v>
      </c>
      <c r="BI353">
        <f t="shared" si="34"/>
        <v>0</v>
      </c>
      <c r="BJ353">
        <f t="shared" si="34"/>
        <v>0</v>
      </c>
      <c r="BK353">
        <f t="shared" si="34"/>
        <v>0</v>
      </c>
      <c r="BL353">
        <f t="shared" si="34"/>
        <v>0</v>
      </c>
      <c r="BM353">
        <f t="shared" si="34"/>
        <v>0</v>
      </c>
      <c r="BN353">
        <f t="shared" si="34"/>
        <v>0</v>
      </c>
      <c r="BO353">
        <f t="shared" si="34"/>
        <v>0</v>
      </c>
      <c r="BP353">
        <f t="shared" si="34"/>
        <v>0</v>
      </c>
      <c r="BQ353">
        <f t="shared" si="34"/>
        <v>0</v>
      </c>
      <c r="BR353">
        <f t="shared" si="34"/>
        <v>0</v>
      </c>
      <c r="BS353">
        <f t="shared" si="35"/>
        <v>0</v>
      </c>
      <c r="BT353">
        <f t="shared" si="35"/>
        <v>0</v>
      </c>
      <c r="BU353">
        <f t="shared" si="35"/>
        <v>0</v>
      </c>
      <c r="BV353">
        <f t="shared" si="35"/>
        <v>0</v>
      </c>
      <c r="BW353">
        <f t="shared" si="35"/>
        <v>0</v>
      </c>
      <c r="BX353">
        <f t="shared" si="35"/>
        <v>0</v>
      </c>
      <c r="BY353">
        <f t="shared" si="35"/>
        <v>0</v>
      </c>
      <c r="BZ353">
        <f t="shared" si="35"/>
        <v>0</v>
      </c>
      <c r="CA353">
        <f t="shared" si="35"/>
        <v>0</v>
      </c>
      <c r="CB353">
        <f t="shared" si="35"/>
        <v>0</v>
      </c>
      <c r="CC353">
        <f t="shared" si="35"/>
        <v>0</v>
      </c>
      <c r="CD353">
        <f t="shared" si="35"/>
        <v>0</v>
      </c>
      <c r="CE353">
        <f t="shared" si="35"/>
        <v>0</v>
      </c>
      <c r="CF353">
        <f t="shared" si="35"/>
        <v>0</v>
      </c>
      <c r="CG353">
        <f t="shared" si="35"/>
        <v>0</v>
      </c>
      <c r="CH353">
        <f t="shared" si="35"/>
        <v>0</v>
      </c>
      <c r="CI353">
        <f t="shared" si="36"/>
        <v>0</v>
      </c>
      <c r="CJ353">
        <f t="shared" si="36"/>
        <v>0</v>
      </c>
      <c r="CK353">
        <f t="shared" si="36"/>
        <v>0</v>
      </c>
      <c r="CL353">
        <f t="shared" si="36"/>
        <v>0</v>
      </c>
      <c r="CM353">
        <f t="shared" si="36"/>
        <v>0</v>
      </c>
      <c r="CN353">
        <f t="shared" si="36"/>
        <v>0</v>
      </c>
      <c r="CO353">
        <f t="shared" si="36"/>
        <v>0</v>
      </c>
      <c r="CP353">
        <f t="shared" si="36"/>
        <v>0</v>
      </c>
      <c r="CQ353">
        <f t="shared" si="36"/>
        <v>0</v>
      </c>
      <c r="CR353">
        <f t="shared" si="36"/>
        <v>0</v>
      </c>
      <c r="CS353">
        <f t="shared" si="37"/>
        <v>0</v>
      </c>
      <c r="CT353">
        <f t="shared" si="37"/>
        <v>0</v>
      </c>
      <c r="CU353">
        <f t="shared" si="37"/>
        <v>0</v>
      </c>
      <c r="CV353">
        <f t="shared" si="37"/>
        <v>0</v>
      </c>
      <c r="CW353">
        <f t="shared" si="37"/>
        <v>0</v>
      </c>
      <c r="CX353">
        <f t="shared" si="37"/>
        <v>0</v>
      </c>
      <c r="CY353">
        <f t="shared" si="37"/>
        <v>0</v>
      </c>
      <c r="CZ353">
        <f t="shared" si="37"/>
        <v>0</v>
      </c>
      <c r="DA353">
        <f t="shared" si="37"/>
        <v>0</v>
      </c>
      <c r="DB353">
        <f t="shared" si="37"/>
        <v>0</v>
      </c>
      <c r="DD353" s="6">
        <f t="shared" si="16"/>
        <v>-17</v>
      </c>
      <c r="DF353">
        <f t="shared" ca="1" si="17"/>
        <v>0</v>
      </c>
      <c r="DG353">
        <f t="shared" ca="1" si="18"/>
        <v>0</v>
      </c>
      <c r="DH353">
        <f ca="1">SUM($DF$316:DF353)/$DG$315</f>
        <v>1</v>
      </c>
      <c r="DI353">
        <f t="shared" ca="1" si="19"/>
        <v>1</v>
      </c>
      <c r="DK353">
        <v>38</v>
      </c>
      <c r="DP353" s="1"/>
      <c r="DQ353" s="1"/>
      <c r="DR353" s="1"/>
      <c r="DS353" s="1"/>
      <c r="DT353" s="1"/>
      <c r="DU353" s="1"/>
      <c r="DV353" s="1"/>
      <c r="DW353" s="1"/>
      <c r="DX353" s="1"/>
      <c r="DY353" s="1"/>
      <c r="DZ353" s="1"/>
      <c r="EA353" s="1"/>
    </row>
    <row r="354" spans="7:131">
      <c r="G354">
        <f t="shared" ca="1" si="32"/>
        <v>0</v>
      </c>
      <c r="H354">
        <f t="shared" ca="1" si="32"/>
        <v>0</v>
      </c>
      <c r="I354">
        <f t="shared" ca="1" si="32"/>
        <v>0</v>
      </c>
      <c r="J354">
        <f t="shared" ca="1" si="32"/>
        <v>0</v>
      </c>
      <c r="K354">
        <f t="shared" ca="1" si="32"/>
        <v>0</v>
      </c>
      <c r="L354">
        <f t="shared" ca="1" si="32"/>
        <v>0</v>
      </c>
      <c r="M354">
        <f t="shared" ca="1" si="32"/>
        <v>0</v>
      </c>
      <c r="N354">
        <f t="shared" ca="1" si="32"/>
        <v>0</v>
      </c>
      <c r="O354">
        <f t="shared" ca="1" si="32"/>
        <v>0</v>
      </c>
      <c r="P354">
        <f t="shared" ca="1" si="32"/>
        <v>0</v>
      </c>
      <c r="Q354">
        <f t="shared" ca="1" si="32"/>
        <v>0</v>
      </c>
      <c r="R354">
        <f t="shared" ca="1" si="32"/>
        <v>0</v>
      </c>
      <c r="S354">
        <f t="shared" ca="1" si="32"/>
        <v>0</v>
      </c>
      <c r="T354">
        <f t="shared" ca="1" si="32"/>
        <v>0</v>
      </c>
      <c r="U354">
        <f t="shared" ca="1" si="32"/>
        <v>0</v>
      </c>
      <c r="V354">
        <f t="shared" ca="1" si="32"/>
        <v>0</v>
      </c>
      <c r="W354">
        <f t="shared" ca="1" si="29"/>
        <v>0</v>
      </c>
      <c r="X354">
        <f t="shared" ca="1" si="29"/>
        <v>0</v>
      </c>
      <c r="Y354">
        <f t="shared" ca="1" si="29"/>
        <v>0</v>
      </c>
      <c r="Z354">
        <f t="shared" ca="1" si="29"/>
        <v>0</v>
      </c>
      <c r="AA354">
        <f t="shared" ca="1" si="29"/>
        <v>0</v>
      </c>
      <c r="AB354">
        <f t="shared" ca="1" si="29"/>
        <v>0</v>
      </c>
      <c r="AC354">
        <f t="shared" ca="1" si="29"/>
        <v>0</v>
      </c>
      <c r="AD354">
        <f t="shared" ca="1" si="29"/>
        <v>0</v>
      </c>
      <c r="AE354">
        <f t="shared" ca="1" si="29"/>
        <v>0</v>
      </c>
      <c r="AF354">
        <f t="shared" ca="1" si="29"/>
        <v>0</v>
      </c>
      <c r="AG354">
        <f t="shared" ca="1" si="29"/>
        <v>0</v>
      </c>
      <c r="AH354">
        <f t="shared" ca="1" si="29"/>
        <v>0</v>
      </c>
      <c r="AI354">
        <f t="shared" ca="1" si="29"/>
        <v>0</v>
      </c>
      <c r="AJ354">
        <f t="shared" ca="1" si="29"/>
        <v>0</v>
      </c>
      <c r="AK354">
        <f t="shared" ca="1" si="29"/>
        <v>0</v>
      </c>
      <c r="AL354">
        <f t="shared" ca="1" si="29"/>
        <v>0</v>
      </c>
      <c r="AM354">
        <f t="shared" si="33"/>
        <v>0</v>
      </c>
      <c r="AN354">
        <f t="shared" si="33"/>
        <v>0</v>
      </c>
      <c r="AO354">
        <f t="shared" si="33"/>
        <v>0</v>
      </c>
      <c r="AP354">
        <f t="shared" si="33"/>
        <v>0</v>
      </c>
      <c r="AQ354">
        <f t="shared" si="33"/>
        <v>0</v>
      </c>
      <c r="AR354">
        <f t="shared" si="33"/>
        <v>0</v>
      </c>
      <c r="AS354">
        <f t="shared" si="33"/>
        <v>0</v>
      </c>
      <c r="AT354">
        <f t="shared" si="33"/>
        <v>0</v>
      </c>
      <c r="AU354">
        <f t="shared" si="33"/>
        <v>0</v>
      </c>
      <c r="AV354">
        <f t="shared" si="33"/>
        <v>0</v>
      </c>
      <c r="AW354">
        <f t="shared" si="33"/>
        <v>0</v>
      </c>
      <c r="AX354">
        <f t="shared" si="33"/>
        <v>0</v>
      </c>
      <c r="AY354">
        <f t="shared" si="33"/>
        <v>0</v>
      </c>
      <c r="AZ354">
        <f t="shared" si="33"/>
        <v>0</v>
      </c>
      <c r="BA354">
        <f t="shared" si="33"/>
        <v>0</v>
      </c>
      <c r="BB354">
        <f t="shared" si="33"/>
        <v>0</v>
      </c>
      <c r="BC354">
        <f t="shared" si="34"/>
        <v>0</v>
      </c>
      <c r="BD354">
        <f t="shared" si="34"/>
        <v>0</v>
      </c>
      <c r="BE354">
        <f t="shared" si="34"/>
        <v>0</v>
      </c>
      <c r="BF354">
        <f t="shared" si="34"/>
        <v>0</v>
      </c>
      <c r="BG354">
        <f t="shared" si="34"/>
        <v>0</v>
      </c>
      <c r="BH354">
        <f t="shared" si="34"/>
        <v>0</v>
      </c>
      <c r="BI354">
        <f t="shared" si="34"/>
        <v>0</v>
      </c>
      <c r="BJ354">
        <f t="shared" si="34"/>
        <v>0</v>
      </c>
      <c r="BK354">
        <f t="shared" si="34"/>
        <v>0</v>
      </c>
      <c r="BL354">
        <f t="shared" si="34"/>
        <v>0</v>
      </c>
      <c r="BM354">
        <f t="shared" si="34"/>
        <v>0</v>
      </c>
      <c r="BN354">
        <f t="shared" si="34"/>
        <v>0</v>
      </c>
      <c r="BO354">
        <f t="shared" si="34"/>
        <v>0</v>
      </c>
      <c r="BP354">
        <f t="shared" si="34"/>
        <v>0</v>
      </c>
      <c r="BQ354">
        <f t="shared" si="34"/>
        <v>0</v>
      </c>
      <c r="BR354">
        <f t="shared" si="34"/>
        <v>0</v>
      </c>
      <c r="BS354">
        <f t="shared" si="35"/>
        <v>0</v>
      </c>
      <c r="BT354">
        <f t="shared" si="35"/>
        <v>0</v>
      </c>
      <c r="BU354">
        <f t="shared" si="35"/>
        <v>0</v>
      </c>
      <c r="BV354">
        <f t="shared" si="35"/>
        <v>0</v>
      </c>
      <c r="BW354">
        <f t="shared" si="35"/>
        <v>0</v>
      </c>
      <c r="BX354">
        <f t="shared" si="35"/>
        <v>0</v>
      </c>
      <c r="BY354">
        <f t="shared" si="35"/>
        <v>0</v>
      </c>
      <c r="BZ354">
        <f t="shared" si="35"/>
        <v>0</v>
      </c>
      <c r="CA354">
        <f t="shared" si="35"/>
        <v>0</v>
      </c>
      <c r="CB354">
        <f t="shared" si="35"/>
        <v>0</v>
      </c>
      <c r="CC354">
        <f t="shared" si="35"/>
        <v>0</v>
      </c>
      <c r="CD354">
        <f t="shared" si="35"/>
        <v>0</v>
      </c>
      <c r="CE354">
        <f t="shared" si="35"/>
        <v>0</v>
      </c>
      <c r="CF354">
        <f t="shared" si="35"/>
        <v>0</v>
      </c>
      <c r="CG354">
        <f t="shared" si="35"/>
        <v>0</v>
      </c>
      <c r="CH354">
        <f t="shared" si="35"/>
        <v>0</v>
      </c>
      <c r="CI354">
        <f t="shared" si="36"/>
        <v>0</v>
      </c>
      <c r="CJ354">
        <f t="shared" si="36"/>
        <v>0</v>
      </c>
      <c r="CK354">
        <f t="shared" si="36"/>
        <v>0</v>
      </c>
      <c r="CL354">
        <f t="shared" si="36"/>
        <v>0</v>
      </c>
      <c r="CM354">
        <f t="shared" si="36"/>
        <v>0</v>
      </c>
      <c r="CN354">
        <f t="shared" si="36"/>
        <v>0</v>
      </c>
      <c r="CO354">
        <f t="shared" si="36"/>
        <v>0</v>
      </c>
      <c r="CP354">
        <f t="shared" si="36"/>
        <v>0</v>
      </c>
      <c r="CQ354">
        <f t="shared" si="36"/>
        <v>0</v>
      </c>
      <c r="CR354">
        <f t="shared" si="36"/>
        <v>0</v>
      </c>
      <c r="CS354">
        <f t="shared" si="37"/>
        <v>0</v>
      </c>
      <c r="CT354">
        <f t="shared" si="37"/>
        <v>0</v>
      </c>
      <c r="CU354">
        <f t="shared" si="37"/>
        <v>0</v>
      </c>
      <c r="CV354">
        <f t="shared" si="37"/>
        <v>0</v>
      </c>
      <c r="CW354">
        <f t="shared" si="37"/>
        <v>0</v>
      </c>
      <c r="CX354">
        <f t="shared" si="37"/>
        <v>0</v>
      </c>
      <c r="CY354">
        <f t="shared" si="37"/>
        <v>0</v>
      </c>
      <c r="CZ354">
        <f t="shared" si="37"/>
        <v>0</v>
      </c>
      <c r="DA354">
        <f t="shared" si="37"/>
        <v>0</v>
      </c>
      <c r="DB354">
        <f t="shared" si="37"/>
        <v>0</v>
      </c>
      <c r="DD354" s="6">
        <f t="shared" si="16"/>
        <v>-18</v>
      </c>
      <c r="DF354">
        <f t="shared" ca="1" si="17"/>
        <v>0</v>
      </c>
      <c r="DG354">
        <f t="shared" ca="1" si="18"/>
        <v>0</v>
      </c>
      <c r="DH354">
        <f ca="1">SUM($DF$316:DF354)/$DG$315</f>
        <v>1</v>
      </c>
      <c r="DI354">
        <f t="shared" ca="1" si="19"/>
        <v>1</v>
      </c>
      <c r="DK354">
        <v>39</v>
      </c>
      <c r="DP354" s="1"/>
      <c r="DQ354" s="1"/>
      <c r="DR354" s="1"/>
      <c r="DS354" s="1"/>
      <c r="DT354" s="1"/>
      <c r="DU354" s="1"/>
      <c r="DV354" s="1"/>
      <c r="DW354" s="1"/>
      <c r="DX354" s="1"/>
      <c r="DY354" s="1"/>
      <c r="DZ354" s="1"/>
      <c r="EA354" s="1"/>
    </row>
    <row r="355" spans="7:131">
      <c r="DD355" s="6"/>
    </row>
    <row r="356" spans="7:131">
      <c r="DD356" s="6"/>
    </row>
    <row r="357" spans="7:131">
      <c r="DD357" s="6"/>
    </row>
    <row r="358" spans="7:131">
      <c r="DD358" s="6"/>
    </row>
    <row r="359" spans="7:131">
      <c r="DD359" s="6"/>
    </row>
    <row r="360" spans="7:131">
      <c r="DD360" s="6"/>
    </row>
    <row r="361" spans="7:131">
      <c r="DD361" s="6"/>
    </row>
    <row r="362" spans="7:131">
      <c r="DD362" s="6"/>
    </row>
    <row r="363" spans="7:131">
      <c r="DD363" s="6"/>
    </row>
    <row r="364" spans="7:131">
      <c r="DD364" s="6"/>
    </row>
    <row r="365" spans="7:131">
      <c r="DD365" s="6"/>
    </row>
    <row r="366" spans="7:131">
      <c r="DD366" s="6"/>
    </row>
    <row r="367" spans="7:131">
      <c r="DD367" s="6"/>
    </row>
    <row r="368" spans="7:131">
      <c r="DD368" s="6"/>
    </row>
    <row r="369" spans="108:108">
      <c r="DD369" s="6"/>
    </row>
    <row r="370" spans="108:108">
      <c r="DD370" s="6"/>
    </row>
    <row r="371" spans="108:108">
      <c r="DD371" s="6"/>
    </row>
    <row r="372" spans="108:108">
      <c r="DD372" s="6"/>
    </row>
    <row r="373" spans="108:108">
      <c r="DD373" s="6"/>
    </row>
    <row r="374" spans="108:108">
      <c r="DD374" s="6"/>
    </row>
    <row r="375" spans="108:108">
      <c r="DD375" s="6"/>
    </row>
    <row r="376" spans="108:108">
      <c r="DD376" s="6"/>
    </row>
    <row r="377" spans="108:108">
      <c r="DD377" s="6"/>
    </row>
    <row r="378" spans="108:108">
      <c r="DD378" s="6"/>
    </row>
    <row r="379" spans="108:108">
      <c r="DD379" s="6"/>
    </row>
    <row r="380" spans="108:108">
      <c r="DD380" s="6"/>
    </row>
    <row r="381" spans="108:108">
      <c r="DD381" s="6"/>
    </row>
    <row r="382" spans="108:108">
      <c r="DD382" s="6"/>
    </row>
    <row r="383" spans="108:108">
      <c r="DD383" s="6"/>
    </row>
    <row r="384" spans="108:108">
      <c r="DD384" s="6"/>
    </row>
    <row r="385" spans="108:108">
      <c r="DD385" s="6"/>
    </row>
    <row r="386" spans="108:108">
      <c r="DD386" s="6"/>
    </row>
    <row r="387" spans="108:108">
      <c r="DD387" s="6"/>
    </row>
    <row r="388" spans="108:108">
      <c r="DD388" s="6"/>
    </row>
    <row r="389" spans="108:108">
      <c r="DD389" s="6"/>
    </row>
    <row r="390" spans="108:108">
      <c r="DD390" s="6"/>
    </row>
    <row r="391" spans="108:108">
      <c r="DD391" s="6"/>
    </row>
    <row r="392" spans="108:108">
      <c r="DD392" s="6"/>
    </row>
    <row r="393" spans="108:108">
      <c r="DD393" s="6"/>
    </row>
    <row r="394" spans="108:108">
      <c r="DD394" s="6"/>
    </row>
    <row r="395" spans="108:108">
      <c r="DD395" s="6"/>
    </row>
    <row r="396" spans="108:108">
      <c r="DD396" s="6"/>
    </row>
    <row r="397" spans="108:108">
      <c r="DD397" s="6"/>
    </row>
    <row r="398" spans="108:108">
      <c r="DD398" s="6"/>
    </row>
    <row r="399" spans="108:108">
      <c r="DD399" s="6"/>
    </row>
    <row r="400" spans="108:108">
      <c r="DD400" s="6"/>
    </row>
    <row r="401" spans="108:108">
      <c r="DD401" s="6"/>
    </row>
    <row r="402" spans="108:108">
      <c r="DD402" s="6"/>
    </row>
    <row r="403" spans="108:108">
      <c r="DD403" s="6"/>
    </row>
    <row r="404" spans="108:108">
      <c r="DD404" s="6"/>
    </row>
    <row r="405" spans="108:108">
      <c r="DD405" s="6"/>
    </row>
    <row r="406" spans="108:108">
      <c r="DD406" s="6"/>
    </row>
    <row r="407" spans="108:108">
      <c r="DD407" s="6"/>
    </row>
    <row r="408" spans="108:108">
      <c r="DD408" s="6"/>
    </row>
    <row r="409" spans="108:108">
      <c r="DD409" s="6"/>
    </row>
    <row r="410" spans="108:108">
      <c r="DD410" s="6"/>
    </row>
    <row r="411" spans="108:108">
      <c r="DD411" s="6"/>
    </row>
    <row r="412" spans="108:108">
      <c r="DD412" s="6"/>
    </row>
    <row r="413" spans="108:108">
      <c r="DD413" s="6"/>
    </row>
    <row r="414" spans="108:108">
      <c r="DD414" s="6"/>
    </row>
    <row r="415" spans="108:108">
      <c r="DD415" s="6"/>
    </row>
    <row r="416" spans="108:108">
      <c r="DD416" s="6"/>
    </row>
    <row r="417" spans="108:108">
      <c r="DD417" s="6"/>
    </row>
    <row r="418" spans="108:108">
      <c r="DD418" s="6"/>
    </row>
    <row r="419" spans="108:108">
      <c r="DD419" s="6"/>
    </row>
    <row r="420" spans="108:108">
      <c r="DD420" s="6"/>
    </row>
    <row r="421" spans="108:108">
      <c r="DD421" s="6"/>
    </row>
    <row r="422" spans="108:108">
      <c r="DD422" s="6"/>
    </row>
    <row r="423" spans="108:108">
      <c r="DD423" s="6"/>
    </row>
    <row r="424" spans="108:108">
      <c r="DD424" s="6"/>
    </row>
    <row r="425" spans="108:108">
      <c r="DD425" s="6"/>
    </row>
    <row r="426" spans="108:108">
      <c r="DD426" s="6"/>
    </row>
    <row r="427" spans="108:108">
      <c r="DD427" s="6"/>
    </row>
    <row r="428" spans="108:108">
      <c r="DD428" s="6"/>
    </row>
    <row r="429" spans="108:108">
      <c r="DD429" s="6"/>
    </row>
    <row r="430" spans="108:108">
      <c r="DD430" s="6"/>
    </row>
    <row r="431" spans="108:108">
      <c r="DD431" s="6"/>
    </row>
    <row r="432" spans="108:108">
      <c r="DD432" s="6"/>
    </row>
    <row r="433" spans="108:108">
      <c r="DD433" s="6"/>
    </row>
    <row r="434" spans="108:108">
      <c r="DD434" s="6"/>
    </row>
    <row r="435" spans="108:108">
      <c r="DD435" s="6"/>
    </row>
    <row r="436" spans="108:108">
      <c r="DD436" s="6"/>
    </row>
    <row r="437" spans="108:108">
      <c r="DD437" s="6"/>
    </row>
    <row r="438" spans="108:108">
      <c r="DD438" s="6"/>
    </row>
    <row r="439" spans="108:108">
      <c r="DD439" s="6"/>
    </row>
    <row r="440" spans="108:108">
      <c r="DD440" s="6"/>
    </row>
    <row r="441" spans="108:108">
      <c r="DD441" s="6"/>
    </row>
    <row r="442" spans="108:108">
      <c r="DD442" s="6"/>
    </row>
    <row r="443" spans="108:108">
      <c r="DD443" s="6"/>
    </row>
    <row r="444" spans="108:108">
      <c r="DD444" s="6"/>
    </row>
    <row r="445" spans="108:108">
      <c r="DD445" s="6"/>
    </row>
    <row r="446" spans="108:108">
      <c r="DD446" s="6"/>
    </row>
    <row r="447" spans="108:108">
      <c r="DD447" s="6"/>
    </row>
    <row r="448" spans="108:108">
      <c r="DD448" s="6"/>
    </row>
    <row r="449" spans="108:108">
      <c r="DD449" s="6"/>
    </row>
    <row r="450" spans="108:108">
      <c r="DD450" s="6"/>
    </row>
    <row r="451" spans="108:108">
      <c r="DD451" s="6"/>
    </row>
    <row r="452" spans="108:108">
      <c r="DD452" s="6"/>
    </row>
    <row r="453" spans="108:108">
      <c r="DD453" s="6"/>
    </row>
    <row r="454" spans="108:108">
      <c r="DD454" s="6"/>
    </row>
    <row r="455" spans="108:108">
      <c r="DD455" s="6"/>
    </row>
    <row r="456" spans="108:108">
      <c r="DD456" s="6"/>
    </row>
    <row r="457" spans="108:108">
      <c r="DD457" s="6"/>
    </row>
    <row r="458" spans="108:108">
      <c r="DD458" s="6"/>
    </row>
    <row r="459" spans="108:108">
      <c r="DD459" s="6"/>
    </row>
    <row r="460" spans="108:108">
      <c r="DD460" s="6"/>
    </row>
    <row r="461" spans="108:108">
      <c r="DD461" s="6"/>
    </row>
    <row r="462" spans="108:108">
      <c r="DD462" s="6"/>
    </row>
    <row r="463" spans="108:108">
      <c r="DD463" s="6"/>
    </row>
    <row r="464" spans="108:108">
      <c r="DD464" s="6"/>
    </row>
    <row r="465" spans="108:108">
      <c r="DD465" s="6"/>
    </row>
    <row r="466" spans="108:108">
      <c r="DD466" s="6"/>
    </row>
    <row r="467" spans="108:108">
      <c r="DD467" s="6"/>
    </row>
    <row r="468" spans="108:108">
      <c r="DD468" s="6"/>
    </row>
    <row r="469" spans="108:108">
      <c r="DD469" s="6"/>
    </row>
    <row r="470" spans="108:108">
      <c r="DD470" s="6"/>
    </row>
    <row r="471" spans="108:108">
      <c r="DD471" s="6"/>
    </row>
    <row r="472" spans="108:108">
      <c r="DD472" s="6"/>
    </row>
    <row r="473" spans="108:108">
      <c r="DD473" s="6"/>
    </row>
    <row r="474" spans="108:108">
      <c r="DD474" s="6"/>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D324447E2773940B9B2A89A6ECF6BC3" ma:contentTypeVersion="18" ma:contentTypeDescription="Skapa ett nytt dokument." ma:contentTypeScope="" ma:versionID="eb840eb67ec850125047b21f49577972">
  <xsd:schema xmlns:xsd="http://www.w3.org/2001/XMLSchema" xmlns:xs="http://www.w3.org/2001/XMLSchema" xmlns:p="http://schemas.microsoft.com/office/2006/metadata/properties" xmlns:ns1="http://schemas.microsoft.com/sharepoint/v3" xmlns:ns2="f3052e74-9dd6-425a-83a0-47bce9aee2ca" xmlns:ns3="838f71c9-9e47-4f7a-a99f-b02781981bc2" targetNamespace="http://schemas.microsoft.com/office/2006/metadata/properties" ma:root="true" ma:fieldsID="f0d0cea374b75da2987c9f052bf88475" ns1:_="" ns2:_="" ns3:_="">
    <xsd:import namespace="http://schemas.microsoft.com/sharepoint/v3"/>
    <xsd:import namespace="f3052e74-9dd6-425a-83a0-47bce9aee2ca"/>
    <xsd:import namespace="838f71c9-9e47-4f7a-a99f-b02781981b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Egenskaper för enhetlig efterlevnadsprincip" ma:hidden="true" ma:internalName="_ip_UnifiedCompliancePolicyProperties">
      <xsd:simpleType>
        <xsd:restriction base="dms:Note"/>
      </xsd:simpleType>
    </xsd:element>
    <xsd:element name="_ip_UnifiedCompliancePolicyUIAction" ma:index="22" nillable="true" ma:displayName="Gränssnittsåtgärd för enhetlig efterlevnadsprincip"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052e74-9dd6-425a-83a0-47bce9aee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ildmarkeringar" ma:readOnly="false" ma:fieldId="{5cf76f15-5ced-4ddc-b409-7134ff3c332f}" ma:taxonomyMulti="true" ma:sspId="0673cd2f-ce6e-4ea0-afbc-30713b89691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8f71c9-9e47-4f7a-a99f-b02781981bc2"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element name="TaxCatchAll" ma:index="25" nillable="true" ma:displayName="Taxonomy Catch All Column" ma:hidden="true" ma:list="{95bf66cd-7463-4b3a-9bb2-1fcaaba000b8}" ma:internalName="TaxCatchAll" ma:showField="CatchAllData" ma:web="838f71c9-9e47-4f7a-a99f-b02781981b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746833-D577-424A-ACFB-CBDEF0660435}"/>
</file>

<file path=customXml/itemProps2.xml><?xml version="1.0" encoding="utf-8"?>
<ds:datastoreItem xmlns:ds="http://schemas.openxmlformats.org/officeDocument/2006/customXml" ds:itemID="{7B633B58-CE7E-4D55-A21B-C8CDCF191B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mari-liis</dc:creator>
  <cp:keywords/>
  <dc:description/>
  <cp:lastModifiedBy>Karin Glader</cp:lastModifiedBy>
  <cp:revision/>
  <dcterms:created xsi:type="dcterms:W3CDTF">2021-01-29T08:37:19Z</dcterms:created>
  <dcterms:modified xsi:type="dcterms:W3CDTF">2023-04-04T11:36:02Z</dcterms:modified>
  <cp:category/>
  <cp:contentStatus/>
</cp:coreProperties>
</file>